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DG1\temp\Spoedgevallendiensten\"/>
    </mc:Choice>
  </mc:AlternateContent>
  <bookViews>
    <workbookView xWindow="240" yWindow="96" windowWidth="15456" windowHeight="7992" tabRatio="898"/>
  </bookViews>
  <sheets>
    <sheet name="Index" sheetId="14" r:id="rId1"/>
    <sheet name="Introduction" sheetId="38" r:id="rId2"/>
    <sheet name="Aperçu" sheetId="79" r:id="rId3"/>
    <sheet name="A5.V7-A2.V14" sheetId="76" r:id="rId4"/>
    <sheet name="A2.V1a" sheetId="85" r:id="rId5"/>
    <sheet name="A2.V1b" sheetId="84" r:id="rId6"/>
    <sheet name="Gr A2.V1b" sheetId="73" r:id="rId7"/>
    <sheet name="A2.V1b inw" sheetId="91" r:id="rId8"/>
    <sheet name="Gr A2.V1b inw" sheetId="92" r:id="rId9"/>
    <sheet name="A1.V5" sheetId="32" r:id="rId10"/>
    <sheet name="A2.V17" sheetId="31" r:id="rId11"/>
    <sheet name="A1.V5-A2.V17a" sheetId="90" r:id="rId12"/>
    <sheet name="A1.V5-A2.V17b" sheetId="53" r:id="rId13"/>
    <sheet name="Gr A1.V5-A2.V17" sheetId="72" r:id="rId14"/>
    <sheet name="A2.V1-A2.V17" sheetId="64" r:id="rId15"/>
    <sheet name="A5.V9" sheetId="47" r:id="rId16"/>
    <sheet name="Gr A5.V9" sheetId="68" r:id="rId17"/>
    <sheet name="A5.V10" sheetId="48" r:id="rId18"/>
    <sheet name="Gr A5.V10" sheetId="69" r:id="rId19"/>
    <sheet name="A5.V11" sheetId="55" r:id="rId20"/>
    <sheet name="Gr A5.V11" sheetId="70" r:id="rId21"/>
    <sheet name="A2.V1b-A2.V6" sheetId="74" r:id="rId22"/>
    <sheet name="A5.V10-V11" sheetId="89" r:id="rId23"/>
    <sheet name="A2.V9" sheetId="58" r:id="rId24"/>
    <sheet name="A2.V10" sheetId="59" r:id="rId25"/>
    <sheet name="A2.V11" sheetId="60" r:id="rId26"/>
    <sheet name="A2.V10-V11" sheetId="88" r:id="rId27"/>
    <sheet name="A2.V21" sheetId="71" r:id="rId28"/>
    <sheet name="A2.V1b-A2.V21" sheetId="93" r:id="rId29"/>
    <sheet name="A2.V22" sheetId="95" r:id="rId30"/>
    <sheet name="A2.V1b-A2.V22" sheetId="94" r:id="rId31"/>
    <sheet name="A2.V23" sheetId="62" r:id="rId32"/>
    <sheet name="A2.V24" sheetId="57" r:id="rId33"/>
    <sheet name="A2.V25" sheetId="61" r:id="rId34"/>
    <sheet name="Gr A2.V25" sheetId="66" r:id="rId35"/>
    <sheet name="A2.V26" sheetId="96" r:id="rId36"/>
    <sheet name="A6.V5" sheetId="83" r:id="rId37"/>
    <sheet name="M6.V7R" sheetId="80" r:id="rId38"/>
    <sheet name="M6.V7O" sheetId="87" r:id="rId39"/>
    <sheet name="M6.V7F" sheetId="86" r:id="rId40"/>
    <sheet name="M6.V7T" sheetId="81" r:id="rId41"/>
    <sheet name="M6.V7L" sheetId="82" r:id="rId42"/>
  </sheets>
  <definedNames>
    <definedName name="_AMO_UniqueIdentifier" hidden="1">"'f4109368-ea6a-493c-a0f0-81024a7d179c'"</definedName>
    <definedName name="_xlnm._FilterDatabase" localSheetId="24" hidden="1">'A2.V10'!$A$6:$K$6</definedName>
    <definedName name="_xlnm._FilterDatabase" localSheetId="25" hidden="1">'A2.V11'!$A$6:$K$6</definedName>
    <definedName name="_xlnm._FilterDatabase" localSheetId="27" hidden="1">'A2.V21'!$A$6:$M$6</definedName>
    <definedName name="_xlnm._FilterDatabase" localSheetId="29" hidden="1">'A2.V22'!$A$6:$M$6</definedName>
    <definedName name="_xlnm._FilterDatabase" localSheetId="31" hidden="1">'A2.V23'!$A$6:$M$6</definedName>
    <definedName name="_xlnm._FilterDatabase" localSheetId="32" hidden="1">'A2.V24'!$A$6:$M$6</definedName>
    <definedName name="_xlnm._FilterDatabase" localSheetId="33" hidden="1">'A2.V25'!$A$6:$M$6</definedName>
    <definedName name="_xlnm._FilterDatabase" localSheetId="35" hidden="1">'A2.V26'!$A$6:$M$6</definedName>
    <definedName name="_xlnm._FilterDatabase" localSheetId="23" hidden="1">'A2.V9'!$A$6:$K$9</definedName>
    <definedName name="_xlnm._FilterDatabase" localSheetId="17" hidden="1">'A5.V10'!$A$6:$O$6</definedName>
    <definedName name="_xlnm._FilterDatabase" localSheetId="19" hidden="1">'A5.V11'!$A$6:$O$6</definedName>
    <definedName name="_xlnm._FilterDatabase" localSheetId="15" hidden="1">'A5.V9'!$A$6:$K$9</definedName>
    <definedName name="_xlnm._FilterDatabase" localSheetId="13" hidden="1">'Gr A1.V5-A2.V17'!#REF!</definedName>
    <definedName name="_xlnm._FilterDatabase" localSheetId="6" hidden="1">'Gr A2.V1b'!$A$31:$F$31</definedName>
    <definedName name="_xlnm._FilterDatabase" localSheetId="8" hidden="1">'Gr A2.V1b inw'!$A$29:$F$29</definedName>
    <definedName name="_xlnm._FilterDatabase" localSheetId="34" hidden="1">'Gr A2.V25'!#REF!</definedName>
    <definedName name="_xlnm._FilterDatabase" localSheetId="18" hidden="1">'Gr A5.V10'!$A$27:$F$27</definedName>
    <definedName name="_xlnm._FilterDatabase" localSheetId="20" hidden="1">'Gr A5.V11'!$A$29:$F$29</definedName>
    <definedName name="_xlnm._FilterDatabase" localSheetId="16" hidden="1">'Gr A5.V9'!$A$25:$F$25</definedName>
    <definedName name="_xlnm._FilterDatabase" localSheetId="0" hidden="1">Index!$A$7:$C$66</definedName>
    <definedName name="_xlnm._FilterDatabase" localSheetId="39" hidden="1">M6.V7F!$A$6:$M$6</definedName>
    <definedName name="_xlnm._FilterDatabase" localSheetId="41" hidden="1">M6.V7L!$A$6:$M$6</definedName>
    <definedName name="_xlnm._FilterDatabase" localSheetId="38" hidden="1">M6.V7O!$A$6:$M$6</definedName>
    <definedName name="_xlnm._FilterDatabase" localSheetId="37" hidden="1">M6.V7R!$A$6:$M$6</definedName>
    <definedName name="_xlnm._FilterDatabase" localSheetId="40" hidden="1">M6.V7T!$A$6:$M$6</definedName>
  </definedNames>
  <calcPr calcId="152511"/>
</workbook>
</file>

<file path=xl/calcChain.xml><?xml version="1.0" encoding="utf-8"?>
<calcChain xmlns="http://schemas.openxmlformats.org/spreadsheetml/2006/main">
  <c r="C50" i="14" l="1"/>
  <c r="B50" i="14"/>
  <c r="J31" i="95"/>
  <c r="G30" i="95"/>
  <c r="V84" i="93"/>
  <c r="T77" i="93"/>
  <c r="T80" i="93"/>
  <c r="T72" i="93"/>
  <c r="R75" i="93"/>
  <c r="R80" i="93"/>
  <c r="R83" i="93"/>
  <c r="P78" i="93"/>
  <c r="N73" i="93"/>
  <c r="L73" i="93"/>
  <c r="L76" i="93"/>
  <c r="L81" i="93"/>
  <c r="L84" i="93"/>
  <c r="J76" i="93"/>
  <c r="J79" i="93"/>
  <c r="J84" i="93"/>
  <c r="F72" i="93"/>
  <c r="D77" i="93"/>
  <c r="D80" i="93"/>
  <c r="D72" i="93"/>
  <c r="D54" i="93"/>
  <c r="H52" i="93"/>
  <c r="H57" i="93"/>
  <c r="H60" i="93"/>
  <c r="J52" i="93"/>
  <c r="J55" i="93"/>
  <c r="J60" i="93"/>
  <c r="J63" i="93"/>
  <c r="N53" i="93"/>
  <c r="N61" i="93"/>
  <c r="P53" i="93"/>
  <c r="P56" i="93"/>
  <c r="P61" i="93"/>
  <c r="P51" i="93"/>
  <c r="R56" i="93"/>
  <c r="R59" i="93"/>
  <c r="R51" i="93"/>
  <c r="T54" i="93"/>
  <c r="X52" i="93"/>
  <c r="X57" i="93"/>
  <c r="X60" i="93"/>
  <c r="X31" i="93"/>
  <c r="X34" i="93"/>
  <c r="X39" i="93"/>
  <c r="X42" i="93"/>
  <c r="V33" i="93"/>
  <c r="V34" i="93"/>
  <c r="V38" i="93"/>
  <c r="V40" i="93"/>
  <c r="T31" i="93"/>
  <c r="T35" i="93"/>
  <c r="T41" i="93"/>
  <c r="R32" i="93"/>
  <c r="R40" i="93"/>
  <c r="P31" i="93"/>
  <c r="P32" i="93"/>
  <c r="P35" i="93"/>
  <c r="P36" i="93"/>
  <c r="P39" i="93"/>
  <c r="P40" i="93"/>
  <c r="P30" i="93"/>
  <c r="N31" i="93"/>
  <c r="N34" i="93"/>
  <c r="N35" i="93"/>
  <c r="N38" i="93"/>
  <c r="N39" i="93"/>
  <c r="N42" i="93"/>
  <c r="N30" i="93"/>
  <c r="L33" i="93"/>
  <c r="L38" i="93"/>
  <c r="L41" i="93"/>
  <c r="J36" i="93"/>
  <c r="H31" i="93"/>
  <c r="H32" i="93"/>
  <c r="H35" i="93"/>
  <c r="H36" i="93"/>
  <c r="H39" i="93"/>
  <c r="H40" i="93"/>
  <c r="H30" i="93"/>
  <c r="F31" i="93"/>
  <c r="F34" i="93"/>
  <c r="F35" i="93"/>
  <c r="F38" i="93"/>
  <c r="F39" i="93"/>
  <c r="F42" i="93"/>
  <c r="F30" i="93"/>
  <c r="D34" i="93"/>
  <c r="D37" i="93"/>
  <c r="D42" i="93"/>
  <c r="M39" i="91"/>
  <c r="M29" i="91"/>
  <c r="M30" i="91"/>
  <c r="M31" i="91"/>
  <c r="M32" i="91"/>
  <c r="M33" i="91"/>
  <c r="M34" i="91"/>
  <c r="M35" i="91"/>
  <c r="M36" i="91"/>
  <c r="M37" i="91"/>
  <c r="M38" i="91"/>
  <c r="M28" i="91"/>
  <c r="K39" i="91"/>
  <c r="K29" i="91"/>
  <c r="K30" i="91"/>
  <c r="K31" i="91"/>
  <c r="K32" i="91"/>
  <c r="K33" i="91"/>
  <c r="K34" i="91"/>
  <c r="K35" i="91"/>
  <c r="K36" i="91"/>
  <c r="K37" i="91"/>
  <c r="K38" i="91"/>
  <c r="K28" i="91"/>
  <c r="I39" i="91"/>
  <c r="G39" i="91"/>
  <c r="E39" i="91"/>
  <c r="G29" i="91"/>
  <c r="G30" i="91"/>
  <c r="G31" i="91"/>
  <c r="G32" i="91"/>
  <c r="G33" i="91"/>
  <c r="G34" i="91"/>
  <c r="G35" i="91"/>
  <c r="G36" i="91"/>
  <c r="G37" i="91"/>
  <c r="G38" i="91"/>
  <c r="G28" i="91"/>
  <c r="I29" i="91"/>
  <c r="I30" i="91"/>
  <c r="I31" i="91"/>
  <c r="I32" i="91"/>
  <c r="I33" i="91"/>
  <c r="I34" i="91"/>
  <c r="I35" i="91"/>
  <c r="I36" i="91"/>
  <c r="I37" i="91"/>
  <c r="I38" i="91"/>
  <c r="I28" i="91"/>
  <c r="E29" i="91"/>
  <c r="E30" i="91"/>
  <c r="E31" i="91"/>
  <c r="E32" i="91"/>
  <c r="E33" i="91"/>
  <c r="E34" i="91"/>
  <c r="E35" i="91"/>
  <c r="E36" i="91"/>
  <c r="E37" i="91"/>
  <c r="E38" i="91"/>
  <c r="E28" i="91"/>
  <c r="O41" i="96"/>
  <c r="P36" i="96" s="1"/>
  <c r="I41" i="96"/>
  <c r="F41" i="96"/>
  <c r="C41" i="96"/>
  <c r="Q40" i="96"/>
  <c r="D40" i="96"/>
  <c r="Q39" i="96"/>
  <c r="D39" i="96"/>
  <c r="Q38" i="96"/>
  <c r="D38" i="96"/>
  <c r="P37" i="96"/>
  <c r="D37" i="96"/>
  <c r="Q36" i="96"/>
  <c r="D36" i="96"/>
  <c r="Q35" i="96"/>
  <c r="G35" i="96"/>
  <c r="D35" i="96"/>
  <c r="Q34" i="96"/>
  <c r="D34" i="96"/>
  <c r="P33" i="96"/>
  <c r="D33" i="96"/>
  <c r="Q32" i="96"/>
  <c r="D32" i="96"/>
  <c r="P31" i="96"/>
  <c r="Q31" i="96"/>
  <c r="D31" i="96"/>
  <c r="P30" i="96"/>
  <c r="Q30" i="96"/>
  <c r="D30" i="96"/>
  <c r="P29" i="96"/>
  <c r="D29" i="96"/>
  <c r="Q28" i="96"/>
  <c r="D28" i="96"/>
  <c r="C44" i="14"/>
  <c r="B44" i="14"/>
  <c r="O32" i="95"/>
  <c r="I32" i="95"/>
  <c r="J30" i="95" s="1"/>
  <c r="F32" i="95"/>
  <c r="C32" i="95"/>
  <c r="L32" i="95"/>
  <c r="M30" i="95" s="1"/>
  <c r="C45" i="14"/>
  <c r="B45" i="14"/>
  <c r="X58" i="94"/>
  <c r="W58" i="94"/>
  <c r="V58" i="94"/>
  <c r="U58" i="94"/>
  <c r="T58" i="94"/>
  <c r="S58" i="94"/>
  <c r="R58" i="94"/>
  <c r="Q58" i="94"/>
  <c r="P58" i="94"/>
  <c r="O58" i="94"/>
  <c r="N58" i="94"/>
  <c r="M58" i="94"/>
  <c r="L58" i="94"/>
  <c r="K58" i="94"/>
  <c r="J58" i="94"/>
  <c r="I58" i="94"/>
  <c r="H58" i="94"/>
  <c r="G58" i="94"/>
  <c r="F58" i="94"/>
  <c r="E58" i="94"/>
  <c r="D58" i="94"/>
  <c r="C58" i="94"/>
  <c r="Y57" i="94"/>
  <c r="Y56" i="94"/>
  <c r="Y55" i="94"/>
  <c r="Y54" i="94"/>
  <c r="X46" i="94"/>
  <c r="W46" i="94"/>
  <c r="V46" i="94"/>
  <c r="U46" i="94"/>
  <c r="T46" i="94"/>
  <c r="S46" i="94"/>
  <c r="R46" i="94"/>
  <c r="Q46" i="94"/>
  <c r="P46" i="94"/>
  <c r="O46" i="94"/>
  <c r="N46" i="94"/>
  <c r="M46" i="94"/>
  <c r="L46" i="94"/>
  <c r="K46" i="94"/>
  <c r="J46" i="94"/>
  <c r="I46" i="94"/>
  <c r="H46" i="94"/>
  <c r="G46" i="94"/>
  <c r="F46" i="94"/>
  <c r="E46" i="94"/>
  <c r="D46" i="94"/>
  <c r="C46" i="94"/>
  <c r="Y45" i="94"/>
  <c r="Y44" i="94"/>
  <c r="Y43" i="94"/>
  <c r="Y42" i="94"/>
  <c r="X34" i="94"/>
  <c r="W34" i="94"/>
  <c r="V34" i="94"/>
  <c r="U34" i="94"/>
  <c r="T34" i="94"/>
  <c r="S34" i="94"/>
  <c r="R34" i="94"/>
  <c r="Q34" i="94"/>
  <c r="P34" i="94"/>
  <c r="O34" i="94"/>
  <c r="N34" i="94"/>
  <c r="M34" i="94"/>
  <c r="L34" i="94"/>
  <c r="K34" i="94"/>
  <c r="J34" i="94"/>
  <c r="I34" i="94"/>
  <c r="H34" i="94"/>
  <c r="G34" i="94"/>
  <c r="F34" i="94"/>
  <c r="E34" i="94"/>
  <c r="D34" i="94"/>
  <c r="C34" i="94"/>
  <c r="Y33" i="94"/>
  <c r="Y32" i="94"/>
  <c r="Y31" i="94"/>
  <c r="Y30" i="94"/>
  <c r="C43" i="14"/>
  <c r="B43" i="14"/>
  <c r="Y82" i="93"/>
  <c r="Y61" i="93"/>
  <c r="Y41" i="93"/>
  <c r="Y30" i="93"/>
  <c r="W85" i="93"/>
  <c r="X82" i="93" s="1"/>
  <c r="U85" i="93"/>
  <c r="S85" i="93"/>
  <c r="T76" i="93" s="1"/>
  <c r="Q85" i="93"/>
  <c r="O85" i="93"/>
  <c r="M85" i="93"/>
  <c r="K85" i="93"/>
  <c r="L80" i="93" s="1"/>
  <c r="I85" i="93"/>
  <c r="G85" i="93"/>
  <c r="H82" i="93" s="1"/>
  <c r="E85" i="93"/>
  <c r="C85" i="93"/>
  <c r="D76" i="93" s="1"/>
  <c r="Y84" i="93"/>
  <c r="Y83" i="93"/>
  <c r="Y81" i="93"/>
  <c r="Y80" i="93"/>
  <c r="Y79" i="93"/>
  <c r="Y78" i="93"/>
  <c r="Y77" i="93"/>
  <c r="Y76" i="93"/>
  <c r="Y75" i="93"/>
  <c r="Y74" i="93"/>
  <c r="Y73" i="93"/>
  <c r="Y72" i="93"/>
  <c r="W64" i="93"/>
  <c r="X56" i="93" s="1"/>
  <c r="U64" i="93"/>
  <c r="V57" i="93" s="1"/>
  <c r="S64" i="93"/>
  <c r="Q64" i="93"/>
  <c r="R55" i="93" s="1"/>
  <c r="O64" i="93"/>
  <c r="M64" i="93"/>
  <c r="K64" i="93"/>
  <c r="I64" i="93"/>
  <c r="J59" i="93" s="1"/>
  <c r="G64" i="93"/>
  <c r="H56" i="93" s="1"/>
  <c r="E64" i="93"/>
  <c r="F57" i="93" s="1"/>
  <c r="C64" i="93"/>
  <c r="Y63" i="93"/>
  <c r="Y62" i="93"/>
  <c r="Y60" i="93"/>
  <c r="Y59" i="93"/>
  <c r="Y58" i="93"/>
  <c r="Y57" i="93"/>
  <c r="Y56" i="93"/>
  <c r="Y55" i="93"/>
  <c r="Y54" i="93"/>
  <c r="Y53" i="93"/>
  <c r="Y52" i="93"/>
  <c r="Y51" i="93"/>
  <c r="W43" i="93"/>
  <c r="X38" i="93" s="1"/>
  <c r="U43" i="93"/>
  <c r="V32" i="93" s="1"/>
  <c r="S43" i="93"/>
  <c r="T42" i="93" s="1"/>
  <c r="Q43" i="93"/>
  <c r="O43" i="93"/>
  <c r="P33" i="93" s="1"/>
  <c r="M43" i="93"/>
  <c r="N32" i="93" s="1"/>
  <c r="K43" i="93"/>
  <c r="I43" i="93"/>
  <c r="J32" i="93" s="1"/>
  <c r="G43" i="93"/>
  <c r="H33" i="93" s="1"/>
  <c r="E43" i="93"/>
  <c r="F32" i="93" s="1"/>
  <c r="C43" i="93"/>
  <c r="D33" i="93" s="1"/>
  <c r="Y42" i="93"/>
  <c r="Y40" i="93"/>
  <c r="Y39" i="93"/>
  <c r="Y38" i="93"/>
  <c r="Y37" i="93"/>
  <c r="Y36" i="93"/>
  <c r="Y35" i="93"/>
  <c r="Y34" i="93"/>
  <c r="Y33" i="93"/>
  <c r="Y32" i="93"/>
  <c r="Y31" i="93"/>
  <c r="C23" i="14"/>
  <c r="B23" i="14"/>
  <c r="C22" i="14"/>
  <c r="B22" i="14"/>
  <c r="D47" i="90"/>
  <c r="F47" i="90" s="1"/>
  <c r="R34" i="93" l="1"/>
  <c r="R38" i="93"/>
  <c r="R42" i="93"/>
  <c r="R31" i="93"/>
  <c r="R35" i="93"/>
  <c r="R39" i="93"/>
  <c r="R30" i="93"/>
  <c r="L52" i="93"/>
  <c r="L56" i="93"/>
  <c r="L60" i="93"/>
  <c r="L51" i="93"/>
  <c r="L53" i="93"/>
  <c r="L57" i="93"/>
  <c r="L61" i="93"/>
  <c r="L59" i="93"/>
  <c r="L63" i="93"/>
  <c r="L54" i="93"/>
  <c r="L62" i="93"/>
  <c r="L55" i="93"/>
  <c r="N75" i="93"/>
  <c r="N79" i="93"/>
  <c r="N83" i="93"/>
  <c r="N76" i="93"/>
  <c r="N80" i="93"/>
  <c r="N84" i="93"/>
  <c r="N74" i="93"/>
  <c r="N82" i="93"/>
  <c r="N77" i="93"/>
  <c r="N72" i="93"/>
  <c r="N78" i="93"/>
  <c r="P28" i="95"/>
  <c r="P29" i="95"/>
  <c r="P32" i="95" s="1"/>
  <c r="P30" i="95"/>
  <c r="P31" i="95"/>
  <c r="L31" i="93"/>
  <c r="L35" i="93"/>
  <c r="L39" i="93"/>
  <c r="L30" i="93"/>
  <c r="L32" i="93"/>
  <c r="L36" i="93"/>
  <c r="L40" i="93"/>
  <c r="N55" i="93"/>
  <c r="N59" i="93"/>
  <c r="N63" i="93"/>
  <c r="N52" i="93"/>
  <c r="N56" i="93"/>
  <c r="N60" i="93"/>
  <c r="N51" i="93"/>
  <c r="N54" i="93"/>
  <c r="N62" i="93"/>
  <c r="N58" i="93"/>
  <c r="N57" i="93"/>
  <c r="P76" i="93"/>
  <c r="P80" i="93"/>
  <c r="P84" i="93"/>
  <c r="P73" i="93"/>
  <c r="P85" i="93" s="1"/>
  <c r="P77" i="93"/>
  <c r="P81" i="93"/>
  <c r="P72" i="93"/>
  <c r="P79" i="93"/>
  <c r="P75" i="93"/>
  <c r="P83" i="93"/>
  <c r="P74" i="93"/>
  <c r="P82" i="93"/>
  <c r="D41" i="93"/>
  <c r="J40" i="93"/>
  <c r="L37" i="93"/>
  <c r="R36" i="93"/>
  <c r="T40" i="93"/>
  <c r="L58" i="93"/>
  <c r="J34" i="93"/>
  <c r="J38" i="93"/>
  <c r="J42" i="93"/>
  <c r="J31" i="93"/>
  <c r="J35" i="93"/>
  <c r="J39" i="93"/>
  <c r="J30" i="93"/>
  <c r="D52" i="93"/>
  <c r="D56" i="93"/>
  <c r="D60" i="93"/>
  <c r="D51" i="93"/>
  <c r="D64" i="93" s="1"/>
  <c r="D53" i="93"/>
  <c r="D57" i="93"/>
  <c r="D61" i="93"/>
  <c r="D55" i="93"/>
  <c r="D63" i="93"/>
  <c r="D58" i="93"/>
  <c r="D59" i="93"/>
  <c r="T52" i="93"/>
  <c r="T56" i="93"/>
  <c r="T60" i="93"/>
  <c r="T51" i="93"/>
  <c r="T53" i="93"/>
  <c r="T57" i="93"/>
  <c r="T61" i="93"/>
  <c r="T55" i="93"/>
  <c r="T63" i="93"/>
  <c r="T58" i="93"/>
  <c r="T59" i="93"/>
  <c r="F75" i="93"/>
  <c r="F79" i="93"/>
  <c r="F83" i="93"/>
  <c r="F76" i="93"/>
  <c r="F80" i="93"/>
  <c r="F84" i="93"/>
  <c r="F78" i="93"/>
  <c r="F74" i="93"/>
  <c r="F73" i="93"/>
  <c r="F81" i="93"/>
  <c r="F82" i="93"/>
  <c r="V74" i="93"/>
  <c r="V78" i="93"/>
  <c r="V82" i="93"/>
  <c r="V75" i="93"/>
  <c r="V79" i="93"/>
  <c r="V83" i="93"/>
  <c r="V77" i="93"/>
  <c r="V72" i="93"/>
  <c r="V80" i="93"/>
  <c r="V73" i="93"/>
  <c r="V81" i="93"/>
  <c r="M28" i="95"/>
  <c r="M29" i="95"/>
  <c r="M31" i="95"/>
  <c r="J41" i="93"/>
  <c r="J33" i="93"/>
  <c r="R37" i="93"/>
  <c r="F77" i="93"/>
  <c r="V76" i="93"/>
  <c r="D31" i="93"/>
  <c r="D35" i="93"/>
  <c r="D39" i="93"/>
  <c r="D30" i="93"/>
  <c r="D32" i="93"/>
  <c r="D36" i="93"/>
  <c r="D40" i="93"/>
  <c r="T33" i="93"/>
  <c r="T37" i="93"/>
  <c r="T32" i="93"/>
  <c r="T38" i="93"/>
  <c r="T30" i="93"/>
  <c r="T43" i="93" s="1"/>
  <c r="T34" i="93"/>
  <c r="T39" i="93"/>
  <c r="F55" i="93"/>
  <c r="F59" i="93"/>
  <c r="F63" i="93"/>
  <c r="F52" i="93"/>
  <c r="F56" i="93"/>
  <c r="F60" i="93"/>
  <c r="F51" i="93"/>
  <c r="F58" i="93"/>
  <c r="F62" i="93"/>
  <c r="F53" i="93"/>
  <c r="F64" i="93" s="1"/>
  <c r="F61" i="93"/>
  <c r="F54" i="93"/>
  <c r="V55" i="93"/>
  <c r="V59" i="93"/>
  <c r="V63" i="93"/>
  <c r="V52" i="93"/>
  <c r="V56" i="93"/>
  <c r="V60" i="93"/>
  <c r="V51" i="93"/>
  <c r="V58" i="93"/>
  <c r="V54" i="93"/>
  <c r="V62" i="93"/>
  <c r="V53" i="93"/>
  <c r="V61" i="93"/>
  <c r="H76" i="93"/>
  <c r="H80" i="93"/>
  <c r="H84" i="93"/>
  <c r="H73" i="93"/>
  <c r="H77" i="93"/>
  <c r="H81" i="93"/>
  <c r="H72" i="93"/>
  <c r="H75" i="93"/>
  <c r="H83" i="93"/>
  <c r="H79" i="93"/>
  <c r="H78" i="93"/>
  <c r="X76" i="93"/>
  <c r="X80" i="93"/>
  <c r="X84" i="93"/>
  <c r="X73" i="93"/>
  <c r="X77" i="93"/>
  <c r="X81" i="93"/>
  <c r="X72" i="93"/>
  <c r="X75" i="93"/>
  <c r="X83" i="93"/>
  <c r="X78" i="93"/>
  <c r="X79" i="93"/>
  <c r="D28" i="95"/>
  <c r="D29" i="95"/>
  <c r="D30" i="95"/>
  <c r="D31" i="95"/>
  <c r="G38" i="96"/>
  <c r="G31" i="96"/>
  <c r="G39" i="96"/>
  <c r="J34" i="96"/>
  <c r="J39" i="96"/>
  <c r="D38" i="93"/>
  <c r="J37" i="93"/>
  <c r="L42" i="93"/>
  <c r="L34" i="93"/>
  <c r="R41" i="93"/>
  <c r="R33" i="93"/>
  <c r="T36" i="93"/>
  <c r="T62" i="93"/>
  <c r="D62" i="93"/>
  <c r="H74" i="93"/>
  <c r="H85" i="93" s="1"/>
  <c r="N81" i="93"/>
  <c r="X74" i="93"/>
  <c r="P54" i="93"/>
  <c r="P58" i="93"/>
  <c r="P62" i="93"/>
  <c r="P55" i="93"/>
  <c r="P59" i="93"/>
  <c r="P63" i="93"/>
  <c r="J73" i="93"/>
  <c r="J77" i="93"/>
  <c r="J81" i="93"/>
  <c r="J72" i="93"/>
  <c r="J74" i="93"/>
  <c r="J78" i="93"/>
  <c r="J82" i="93"/>
  <c r="R73" i="93"/>
  <c r="R77" i="93"/>
  <c r="R81" i="93"/>
  <c r="R72" i="93"/>
  <c r="R74" i="93"/>
  <c r="R78" i="93"/>
  <c r="R82" i="93"/>
  <c r="G28" i="95"/>
  <c r="G29" i="95"/>
  <c r="F41" i="93"/>
  <c r="F37" i="93"/>
  <c r="F33" i="93"/>
  <c r="H42" i="93"/>
  <c r="H38" i="93"/>
  <c r="H34" i="93"/>
  <c r="H43" i="93" s="1"/>
  <c r="N41" i="93"/>
  <c r="N37" i="93"/>
  <c r="N33" i="93"/>
  <c r="P42" i="93"/>
  <c r="P38" i="93"/>
  <c r="P43" i="93" s="1"/>
  <c r="P34" i="93"/>
  <c r="V42" i="93"/>
  <c r="V37" i="93"/>
  <c r="X51" i="93"/>
  <c r="X64" i="93" s="1"/>
  <c r="R63" i="93"/>
  <c r="P60" i="93"/>
  <c r="P52" i="93"/>
  <c r="H51" i="93"/>
  <c r="H64" i="93" s="1"/>
  <c r="D84" i="93"/>
  <c r="J83" i="93"/>
  <c r="J75" i="93"/>
  <c r="R79" i="93"/>
  <c r="T84" i="93"/>
  <c r="V31" i="93"/>
  <c r="V35" i="93"/>
  <c r="V39" i="93"/>
  <c r="V30" i="93"/>
  <c r="H54" i="93"/>
  <c r="H58" i="93"/>
  <c r="H62" i="93"/>
  <c r="H55" i="93"/>
  <c r="H59" i="93"/>
  <c r="H63" i="93"/>
  <c r="X54" i="93"/>
  <c r="X58" i="93"/>
  <c r="X62" i="93"/>
  <c r="X55" i="93"/>
  <c r="X59" i="93"/>
  <c r="X63" i="93"/>
  <c r="X32" i="93"/>
  <c r="X36" i="93"/>
  <c r="X40" i="93"/>
  <c r="X33" i="93"/>
  <c r="X37" i="93"/>
  <c r="X41" i="93"/>
  <c r="Y64" i="93"/>
  <c r="Z56" i="93" s="1"/>
  <c r="J53" i="93"/>
  <c r="J57" i="93"/>
  <c r="J61" i="93"/>
  <c r="J54" i="93"/>
  <c r="J58" i="93"/>
  <c r="J62" i="93"/>
  <c r="R53" i="93"/>
  <c r="R57" i="93"/>
  <c r="R61" i="93"/>
  <c r="R54" i="93"/>
  <c r="R58" i="93"/>
  <c r="R62" i="93"/>
  <c r="D74" i="93"/>
  <c r="D85" i="93" s="1"/>
  <c r="D78" i="93"/>
  <c r="D82" i="93"/>
  <c r="D75" i="93"/>
  <c r="D79" i="93"/>
  <c r="D83" i="93"/>
  <c r="L74" i="93"/>
  <c r="L78" i="93"/>
  <c r="L82" i="93"/>
  <c r="L75" i="93"/>
  <c r="L79" i="93"/>
  <c r="L83" i="93"/>
  <c r="T74" i="93"/>
  <c r="T78" i="93"/>
  <c r="T82" i="93"/>
  <c r="T75" i="93"/>
  <c r="T79" i="93"/>
  <c r="T83" i="93"/>
  <c r="J28" i="95"/>
  <c r="J29" i="95"/>
  <c r="D41" i="96"/>
  <c r="F40" i="93"/>
  <c r="F36" i="93"/>
  <c r="H41" i="93"/>
  <c r="H37" i="93"/>
  <c r="N40" i="93"/>
  <c r="N36" i="93"/>
  <c r="P41" i="93"/>
  <c r="P37" i="93"/>
  <c r="V41" i="93"/>
  <c r="V36" i="93"/>
  <c r="X30" i="93"/>
  <c r="X35" i="93"/>
  <c r="X61" i="93"/>
  <c r="X53" i="93"/>
  <c r="R60" i="93"/>
  <c r="R52" i="93"/>
  <c r="P57" i="93"/>
  <c r="J51" i="93"/>
  <c r="J56" i="93"/>
  <c r="H61" i="93"/>
  <c r="H53" i="93"/>
  <c r="D81" i="93"/>
  <c r="D73" i="93"/>
  <c r="J80" i="93"/>
  <c r="L72" i="93"/>
  <c r="L77" i="93"/>
  <c r="R84" i="93"/>
  <c r="R76" i="93"/>
  <c r="T81" i="93"/>
  <c r="T73" i="93"/>
  <c r="T85" i="93" s="1"/>
  <c r="G31" i="95"/>
  <c r="P34" i="96"/>
  <c r="P35" i="96"/>
  <c r="P38" i="96"/>
  <c r="P39" i="96"/>
  <c r="P40" i="96"/>
  <c r="P28" i="96"/>
  <c r="P32" i="96"/>
  <c r="J28" i="96"/>
  <c r="J29" i="96"/>
  <c r="J30" i="96"/>
  <c r="J40" i="96"/>
  <c r="J35" i="96"/>
  <c r="J36" i="96"/>
  <c r="J37" i="96"/>
  <c r="J38" i="96"/>
  <c r="J31" i="96"/>
  <c r="J32" i="96"/>
  <c r="J33" i="96"/>
  <c r="G32" i="95"/>
  <c r="P64" i="93"/>
  <c r="L41" i="96"/>
  <c r="M28" i="96" s="1"/>
  <c r="G28" i="96"/>
  <c r="G36" i="96"/>
  <c r="Q37" i="96"/>
  <c r="G29" i="96"/>
  <c r="G33" i="96"/>
  <c r="G37" i="96"/>
  <c r="Q29" i="96"/>
  <c r="G32" i="96"/>
  <c r="Q33" i="96"/>
  <c r="G40" i="96"/>
  <c r="G30" i="96"/>
  <c r="G34" i="96"/>
  <c r="Q32" i="95"/>
  <c r="Y46" i="94"/>
  <c r="Z42" i="94" s="1"/>
  <c r="Y34" i="94"/>
  <c r="Z32" i="94" s="1"/>
  <c r="Y58" i="94"/>
  <c r="Z61" i="93"/>
  <c r="Z58" i="93"/>
  <c r="Z55" i="93"/>
  <c r="Z59" i="93"/>
  <c r="Z54" i="93"/>
  <c r="Z63" i="93"/>
  <c r="Z51" i="93"/>
  <c r="Y43" i="93"/>
  <c r="Z37" i="93" s="1"/>
  <c r="Y85" i="93"/>
  <c r="Z60" i="93"/>
  <c r="Z53" i="93"/>
  <c r="Z57" i="93"/>
  <c r="Z62" i="93"/>
  <c r="Z52" i="93"/>
  <c r="I51" i="64"/>
  <c r="J51" i="64"/>
  <c r="L51" i="64" s="1"/>
  <c r="G51" i="64"/>
  <c r="D51" i="64"/>
  <c r="F51" i="64" s="1"/>
  <c r="M49" i="64"/>
  <c r="M47" i="64"/>
  <c r="M44" i="64"/>
  <c r="M43" i="64"/>
  <c r="M41" i="64"/>
  <c r="M40" i="64"/>
  <c r="M42" i="64"/>
  <c r="M37" i="64"/>
  <c r="M38" i="64"/>
  <c r="M35" i="64"/>
  <c r="M32" i="64"/>
  <c r="M31" i="64"/>
  <c r="M29" i="64"/>
  <c r="M28" i="64"/>
  <c r="M30" i="64"/>
  <c r="Z43" i="94" l="1"/>
  <c r="X43" i="93"/>
  <c r="Z33" i="93"/>
  <c r="Z45" i="94"/>
  <c r="X85" i="93"/>
  <c r="L43" i="93"/>
  <c r="L64" i="93"/>
  <c r="L85" i="93"/>
  <c r="T64" i="93"/>
  <c r="D43" i="93"/>
  <c r="P41" i="96"/>
  <c r="J41" i="96"/>
  <c r="M40" i="96"/>
  <c r="M29" i="96"/>
  <c r="M33" i="96"/>
  <c r="M36" i="96"/>
  <c r="M35" i="96"/>
  <c r="Q41" i="96"/>
  <c r="M34" i="96"/>
  <c r="M30" i="96"/>
  <c r="M39" i="96"/>
  <c r="M31" i="96"/>
  <c r="M38" i="96"/>
  <c r="M32" i="96"/>
  <c r="G41" i="96"/>
  <c r="M37" i="96"/>
  <c r="D32" i="95"/>
  <c r="M32" i="95"/>
  <c r="J32" i="95"/>
  <c r="Z44" i="94"/>
  <c r="Z56" i="94"/>
  <c r="Z31" i="94"/>
  <c r="Z33" i="94"/>
  <c r="Z30" i="94"/>
  <c r="Z57" i="94"/>
  <c r="Z55" i="94"/>
  <c r="Z54" i="94"/>
  <c r="Z41" i="93"/>
  <c r="Z40" i="93"/>
  <c r="Z75" i="93"/>
  <c r="Z82" i="93"/>
  <c r="Z64" i="93"/>
  <c r="Z36" i="93"/>
  <c r="Z42" i="93"/>
  <c r="Z32" i="93"/>
  <c r="Z38" i="93"/>
  <c r="Z35" i="93"/>
  <c r="Z34" i="93"/>
  <c r="Z30" i="93"/>
  <c r="Z39" i="93"/>
  <c r="Z31" i="93"/>
  <c r="J85" i="93"/>
  <c r="R85" i="93"/>
  <c r="J43" i="93"/>
  <c r="V43" i="93"/>
  <c r="Z76" i="93"/>
  <c r="Z79" i="93"/>
  <c r="F43" i="93"/>
  <c r="R64" i="93"/>
  <c r="R43" i="93"/>
  <c r="F85" i="93"/>
  <c r="V64" i="93"/>
  <c r="Z72" i="93"/>
  <c r="Z81" i="93"/>
  <c r="Z77" i="93"/>
  <c r="Z74" i="93"/>
  <c r="Z73" i="93"/>
  <c r="Z83" i="93"/>
  <c r="Z78" i="93"/>
  <c r="N85" i="93"/>
  <c r="N64" i="93"/>
  <c r="J64" i="93"/>
  <c r="N43" i="93"/>
  <c r="V85" i="93"/>
  <c r="Z84" i="93"/>
  <c r="Z80" i="93"/>
  <c r="M51" i="64"/>
  <c r="O38" i="84"/>
  <c r="T38" i="84" s="1"/>
  <c r="M38" i="84"/>
  <c r="I38" i="84"/>
  <c r="O35" i="84"/>
  <c r="T35" i="84" s="1"/>
  <c r="M35" i="84"/>
  <c r="I35" i="84"/>
  <c r="O32" i="84"/>
  <c r="T32" i="84" s="1"/>
  <c r="M32" i="84"/>
  <c r="I32" i="84"/>
  <c r="O29" i="84"/>
  <c r="T29" i="84" s="1"/>
  <c r="M29" i="84"/>
  <c r="I29" i="84"/>
  <c r="O28" i="84"/>
  <c r="T28" i="84" s="1"/>
  <c r="M28" i="84"/>
  <c r="I28" i="84"/>
  <c r="O30" i="84"/>
  <c r="T30" i="84" s="1"/>
  <c r="M30" i="84"/>
  <c r="I30" i="84"/>
  <c r="E30" i="84"/>
  <c r="O29" i="85"/>
  <c r="T29" i="85" s="1"/>
  <c r="M29" i="85"/>
  <c r="I29" i="85"/>
  <c r="E29" i="85"/>
  <c r="Z46" i="94" l="1"/>
  <c r="M41" i="96"/>
  <c r="Z34" i="94"/>
  <c r="Z58" i="94"/>
  <c r="Z43" i="93"/>
  <c r="Z85" i="93"/>
  <c r="E28" i="85"/>
  <c r="K31" i="85"/>
  <c r="G31" i="85"/>
  <c r="C31" i="85"/>
  <c r="D29" i="85" s="1"/>
  <c r="O28" i="85"/>
  <c r="M28" i="85"/>
  <c r="I28" i="85"/>
  <c r="C29" i="14"/>
  <c r="B29" i="14"/>
  <c r="C27" i="14"/>
  <c r="B27" i="14"/>
  <c r="C26" i="14"/>
  <c r="B26" i="14"/>
  <c r="J64" i="90"/>
  <c r="L64" i="90" s="1"/>
  <c r="G64" i="90"/>
  <c r="I64" i="90" s="1"/>
  <c r="D64" i="90"/>
  <c r="F64" i="90" s="1"/>
  <c r="M63" i="90"/>
  <c r="M62" i="90"/>
  <c r="M61" i="90"/>
  <c r="H61" i="90"/>
  <c r="M60" i="90"/>
  <c r="M59" i="90"/>
  <c r="M58" i="90"/>
  <c r="K58" i="90"/>
  <c r="H58" i="90"/>
  <c r="M57" i="90"/>
  <c r="M56" i="90"/>
  <c r="K56" i="90"/>
  <c r="M55" i="90"/>
  <c r="M54" i="90"/>
  <c r="M53" i="90"/>
  <c r="H53" i="90"/>
  <c r="M52" i="90"/>
  <c r="M51" i="90"/>
  <c r="M50" i="90"/>
  <c r="K50" i="90"/>
  <c r="H50" i="90"/>
  <c r="M49" i="90"/>
  <c r="M48" i="90"/>
  <c r="K48" i="90"/>
  <c r="E48" i="90"/>
  <c r="J47" i="90"/>
  <c r="K46" i="90" s="1"/>
  <c r="G47" i="90"/>
  <c r="H45" i="90" s="1"/>
  <c r="M46" i="90"/>
  <c r="O46" i="90" s="1"/>
  <c r="E46" i="90"/>
  <c r="M45" i="90"/>
  <c r="O45" i="90" s="1"/>
  <c r="E45" i="90"/>
  <c r="M44" i="90"/>
  <c r="O44" i="90" s="1"/>
  <c r="H44" i="90"/>
  <c r="E44" i="90"/>
  <c r="M43" i="90"/>
  <c r="O43" i="90" s="1"/>
  <c r="E43" i="90"/>
  <c r="M42" i="90"/>
  <c r="O42" i="90" s="1"/>
  <c r="E42" i="90"/>
  <c r="M41" i="90"/>
  <c r="O41" i="90" s="1"/>
  <c r="E41" i="90"/>
  <c r="M40" i="90"/>
  <c r="O40" i="90" s="1"/>
  <c r="H40" i="90"/>
  <c r="E40" i="90"/>
  <c r="M39" i="90"/>
  <c r="O39" i="90" s="1"/>
  <c r="E39" i="90"/>
  <c r="M38" i="90"/>
  <c r="O38" i="90" s="1"/>
  <c r="E38" i="90"/>
  <c r="M37" i="90"/>
  <c r="O37" i="90" s="1"/>
  <c r="E37" i="90"/>
  <c r="M36" i="90"/>
  <c r="O36" i="90" s="1"/>
  <c r="H36" i="90"/>
  <c r="E36" i="90"/>
  <c r="M35" i="90"/>
  <c r="O35" i="90" s="1"/>
  <c r="E35" i="90"/>
  <c r="M34" i="90"/>
  <c r="O34" i="90" s="1"/>
  <c r="E34" i="90"/>
  <c r="M33" i="90"/>
  <c r="O33" i="90" s="1"/>
  <c r="E33" i="90"/>
  <c r="M32" i="90"/>
  <c r="O32" i="90" s="1"/>
  <c r="H32" i="90"/>
  <c r="E32" i="90"/>
  <c r="M31" i="90"/>
  <c r="E31" i="90"/>
  <c r="R25" i="73"/>
  <c r="C54" i="14"/>
  <c r="B54" i="14"/>
  <c r="C53" i="14"/>
  <c r="B53" i="14"/>
  <c r="C21" i="14"/>
  <c r="B21" i="14"/>
  <c r="L53" i="83"/>
  <c r="N53" i="83" s="1"/>
  <c r="L50" i="83"/>
  <c r="N50" i="83" s="1"/>
  <c r="L46" i="83"/>
  <c r="N46" i="83" s="1"/>
  <c r="L52" i="83"/>
  <c r="N52" i="83" s="1"/>
  <c r="L51" i="83"/>
  <c r="N51" i="83" s="1"/>
  <c r="L43" i="83"/>
  <c r="N43" i="83" s="1"/>
  <c r="L41" i="83"/>
  <c r="L40" i="83"/>
  <c r="L39" i="61"/>
  <c r="L41" i="57"/>
  <c r="L46" i="62"/>
  <c r="L45" i="62"/>
  <c r="H35" i="90" l="1"/>
  <c r="H34" i="90"/>
  <c r="H38" i="90"/>
  <c r="H42" i="90"/>
  <c r="H46" i="90"/>
  <c r="H49" i="90"/>
  <c r="K52" i="90"/>
  <c r="H54" i="90"/>
  <c r="H57" i="90"/>
  <c r="K60" i="90"/>
  <c r="H62" i="90"/>
  <c r="H31" i="90"/>
  <c r="H39" i="90"/>
  <c r="H43" i="90"/>
  <c r="H52" i="90"/>
  <c r="H55" i="90"/>
  <c r="H60" i="90"/>
  <c r="H63" i="90"/>
  <c r="H33" i="90"/>
  <c r="H37" i="90"/>
  <c r="H41" i="90"/>
  <c r="H48" i="90"/>
  <c r="H51" i="90"/>
  <c r="K54" i="90"/>
  <c r="H56" i="90"/>
  <c r="H59" i="90"/>
  <c r="K62" i="90"/>
  <c r="E56" i="90"/>
  <c r="E52" i="90"/>
  <c r="E60" i="90"/>
  <c r="E47" i="90"/>
  <c r="K31" i="90"/>
  <c r="K32" i="90"/>
  <c r="K33" i="90"/>
  <c r="K34" i="90"/>
  <c r="K35" i="90"/>
  <c r="K36" i="90"/>
  <c r="K37" i="90"/>
  <c r="K38" i="90"/>
  <c r="K39" i="90"/>
  <c r="K40" i="90"/>
  <c r="K41" i="90"/>
  <c r="K42" i="90"/>
  <c r="K43" i="90"/>
  <c r="K44" i="90"/>
  <c r="K45" i="90"/>
  <c r="E50" i="90"/>
  <c r="E54" i="90"/>
  <c r="E58" i="90"/>
  <c r="E62" i="90"/>
  <c r="T28" i="85"/>
  <c r="P16" i="73"/>
  <c r="P18" i="73"/>
  <c r="P20" i="73"/>
  <c r="P22" i="73"/>
  <c r="P24" i="73"/>
  <c r="P15" i="73"/>
  <c r="P17" i="73"/>
  <c r="P19" i="73"/>
  <c r="P21" i="73"/>
  <c r="P23" i="73"/>
  <c r="P14" i="73"/>
  <c r="N31" i="85"/>
  <c r="L29" i="85"/>
  <c r="J31" i="85"/>
  <c r="H29" i="85"/>
  <c r="D28" i="85"/>
  <c r="F31" i="85"/>
  <c r="O31" i="90"/>
  <c r="I47" i="90"/>
  <c r="I65" i="90" s="1"/>
  <c r="M47" i="90"/>
  <c r="E49" i="90"/>
  <c r="K49" i="90"/>
  <c r="E51" i="90"/>
  <c r="K51" i="90"/>
  <c r="E53" i="90"/>
  <c r="K53" i="90"/>
  <c r="E55" i="90"/>
  <c r="K55" i="90"/>
  <c r="E57" i="90"/>
  <c r="K57" i="90"/>
  <c r="E59" i="90"/>
  <c r="K59" i="90"/>
  <c r="E61" i="90"/>
  <c r="K61" i="90"/>
  <c r="E63" i="90"/>
  <c r="K63" i="90"/>
  <c r="M64" i="90"/>
  <c r="N49" i="90" s="1"/>
  <c r="G65" i="90"/>
  <c r="L47" i="90"/>
  <c r="D65" i="90"/>
  <c r="J65" i="90"/>
  <c r="L32" i="31"/>
  <c r="N32" i="31" s="1"/>
  <c r="L30" i="31"/>
  <c r="L31" i="31"/>
  <c r="L29" i="31"/>
  <c r="H47" i="90" l="1"/>
  <c r="H65" i="90" s="1"/>
  <c r="H64" i="90"/>
  <c r="O47" i="90"/>
  <c r="F65" i="90"/>
  <c r="N53" i="90"/>
  <c r="L65" i="90"/>
  <c r="N57" i="90"/>
  <c r="K47" i="90"/>
  <c r="E64" i="90"/>
  <c r="E65" i="90" s="1"/>
  <c r="N61" i="90"/>
  <c r="K64" i="90"/>
  <c r="N29" i="31"/>
  <c r="N62" i="90"/>
  <c r="N60" i="90"/>
  <c r="N58" i="90"/>
  <c r="N56" i="90"/>
  <c r="N54" i="90"/>
  <c r="N52" i="90"/>
  <c r="N50" i="90"/>
  <c r="N48" i="90"/>
  <c r="N63" i="90"/>
  <c r="N59" i="90"/>
  <c r="N55" i="90"/>
  <c r="N51" i="90"/>
  <c r="O64" i="90"/>
  <c r="O65" i="90" s="1"/>
  <c r="N46" i="90"/>
  <c r="N45" i="90"/>
  <c r="N44" i="90"/>
  <c r="N43" i="90"/>
  <c r="N42" i="90"/>
  <c r="N41" i="90"/>
  <c r="N40" i="90"/>
  <c r="N39" i="90"/>
  <c r="N38" i="90"/>
  <c r="N37" i="90"/>
  <c r="N36" i="90"/>
  <c r="N35" i="90"/>
  <c r="N34" i="90"/>
  <c r="N33" i="90"/>
  <c r="N32" i="90"/>
  <c r="N31" i="90"/>
  <c r="M65" i="90"/>
  <c r="M42" i="66"/>
  <c r="M41" i="66"/>
  <c r="M40" i="66"/>
  <c r="N42" i="66" s="1"/>
  <c r="L46" i="66" s="1"/>
  <c r="C49" i="14"/>
  <c r="B49" i="14"/>
  <c r="C41" i="14"/>
  <c r="B41" i="14"/>
  <c r="C37" i="14"/>
  <c r="B37" i="14"/>
  <c r="H75" i="89"/>
  <c r="F75" i="89"/>
  <c r="D75" i="89"/>
  <c r="J74" i="89"/>
  <c r="J73" i="89"/>
  <c r="J72" i="89"/>
  <c r="J71" i="89"/>
  <c r="J70" i="89"/>
  <c r="J69" i="89"/>
  <c r="H68" i="89"/>
  <c r="F68" i="89"/>
  <c r="D68" i="89"/>
  <c r="J67" i="89"/>
  <c r="J66" i="89"/>
  <c r="J65" i="89"/>
  <c r="J64" i="89"/>
  <c r="J63" i="89"/>
  <c r="J62" i="89"/>
  <c r="H61" i="89"/>
  <c r="F61" i="89"/>
  <c r="D61" i="89"/>
  <c r="J60" i="89"/>
  <c r="J59" i="89"/>
  <c r="J58" i="89"/>
  <c r="J57" i="89"/>
  <c r="J56" i="89"/>
  <c r="J55" i="89"/>
  <c r="H54" i="89"/>
  <c r="F54" i="89"/>
  <c r="D54" i="89"/>
  <c r="J53" i="89"/>
  <c r="J52" i="89"/>
  <c r="J51" i="89"/>
  <c r="J50" i="89"/>
  <c r="J49" i="89"/>
  <c r="J48" i="89"/>
  <c r="H47" i="89"/>
  <c r="F47" i="89"/>
  <c r="D47" i="89"/>
  <c r="J46" i="89"/>
  <c r="J45" i="89"/>
  <c r="J44" i="89"/>
  <c r="J43" i="89"/>
  <c r="J42" i="89"/>
  <c r="J41" i="89"/>
  <c r="H40" i="89"/>
  <c r="F40" i="89"/>
  <c r="D40" i="89"/>
  <c r="J39" i="89"/>
  <c r="J38" i="89"/>
  <c r="J37" i="89"/>
  <c r="J36" i="89"/>
  <c r="J35" i="89"/>
  <c r="J34" i="89"/>
  <c r="H33" i="89"/>
  <c r="F33" i="89"/>
  <c r="D33" i="89"/>
  <c r="E32" i="89" s="1"/>
  <c r="J32" i="89"/>
  <c r="I32" i="89"/>
  <c r="G32" i="89"/>
  <c r="J31" i="89"/>
  <c r="I31" i="89"/>
  <c r="G31" i="89"/>
  <c r="J30" i="89"/>
  <c r="I30" i="89"/>
  <c r="G30" i="89"/>
  <c r="J29" i="89"/>
  <c r="I29" i="89"/>
  <c r="G29" i="89"/>
  <c r="E29" i="89"/>
  <c r="J28" i="89"/>
  <c r="I28" i="89"/>
  <c r="G28" i="89"/>
  <c r="E28" i="89"/>
  <c r="J27" i="89"/>
  <c r="I27" i="89"/>
  <c r="I33" i="89" s="1"/>
  <c r="G27" i="89"/>
  <c r="G33" i="89" s="1"/>
  <c r="E27" i="89"/>
  <c r="J35" i="88"/>
  <c r="D33" i="88"/>
  <c r="H40" i="88"/>
  <c r="F40" i="88"/>
  <c r="D40" i="88"/>
  <c r="H75" i="88"/>
  <c r="F75" i="88"/>
  <c r="D75" i="88"/>
  <c r="J74" i="88"/>
  <c r="J73" i="88"/>
  <c r="J72" i="88"/>
  <c r="J71" i="88"/>
  <c r="J70" i="88"/>
  <c r="J69" i="88"/>
  <c r="H68" i="88"/>
  <c r="F68" i="88"/>
  <c r="D68" i="88"/>
  <c r="J67" i="88"/>
  <c r="J66" i="88"/>
  <c r="J65" i="88"/>
  <c r="J64" i="88"/>
  <c r="J63" i="88"/>
  <c r="J62" i="88"/>
  <c r="H61" i="88"/>
  <c r="F61" i="88"/>
  <c r="D61" i="88"/>
  <c r="J60" i="88"/>
  <c r="J59" i="88"/>
  <c r="J58" i="88"/>
  <c r="J57" i="88"/>
  <c r="J56" i="88"/>
  <c r="J55" i="88"/>
  <c r="H54" i="88"/>
  <c r="F54" i="88"/>
  <c r="D54" i="88"/>
  <c r="J53" i="88"/>
  <c r="J52" i="88"/>
  <c r="J51" i="88"/>
  <c r="J50" i="88"/>
  <c r="J49" i="88"/>
  <c r="J48" i="88"/>
  <c r="H47" i="88"/>
  <c r="F47" i="88"/>
  <c r="D47" i="88"/>
  <c r="J46" i="88"/>
  <c r="J45" i="88"/>
  <c r="J44" i="88"/>
  <c r="J43" i="88"/>
  <c r="J42" i="88"/>
  <c r="J41" i="88"/>
  <c r="J39" i="88"/>
  <c r="J38" i="88"/>
  <c r="J37" i="88"/>
  <c r="J36" i="88"/>
  <c r="J34" i="88"/>
  <c r="F33" i="88"/>
  <c r="H33" i="88"/>
  <c r="I32" i="88" s="1"/>
  <c r="J32" i="88"/>
  <c r="J31" i="88"/>
  <c r="J30" i="88"/>
  <c r="J29" i="88"/>
  <c r="J28" i="88"/>
  <c r="J27" i="88"/>
  <c r="R72" i="70"/>
  <c r="S72" i="70"/>
  <c r="Q72" i="70"/>
  <c r="U45" i="69"/>
  <c r="O41" i="69" s="1"/>
  <c r="S45" i="69"/>
  <c r="T45" i="69"/>
  <c r="R45" i="69"/>
  <c r="S52" i="68"/>
  <c r="T52" i="68"/>
  <c r="R52" i="68"/>
  <c r="U52" i="68" s="1"/>
  <c r="T48" i="73"/>
  <c r="S48" i="73"/>
  <c r="R48" i="73"/>
  <c r="C20" i="14"/>
  <c r="B20" i="14"/>
  <c r="C19" i="14"/>
  <c r="B19" i="14"/>
  <c r="Q30" i="72"/>
  <c r="P30" i="72"/>
  <c r="O30" i="72"/>
  <c r="N30" i="72"/>
  <c r="M30" i="72"/>
  <c r="L30" i="72"/>
  <c r="L31" i="87"/>
  <c r="L32" i="87"/>
  <c r="L33" i="87"/>
  <c r="L34" i="87"/>
  <c r="L29" i="87"/>
  <c r="O41" i="68" l="1"/>
  <c r="O45" i="68"/>
  <c r="O49" i="68"/>
  <c r="N42" i="68"/>
  <c r="N46" i="68"/>
  <c r="N50" i="68"/>
  <c r="M41" i="68"/>
  <c r="M45" i="68"/>
  <c r="M49" i="68"/>
  <c r="O46" i="68"/>
  <c r="O50" i="68"/>
  <c r="N43" i="68"/>
  <c r="N47" i="68"/>
  <c r="M42" i="68"/>
  <c r="M46" i="68"/>
  <c r="M50" i="68"/>
  <c r="O47" i="68"/>
  <c r="O51" i="68"/>
  <c r="N48" i="68"/>
  <c r="O40" i="68"/>
  <c r="M47" i="68"/>
  <c r="O44" i="68"/>
  <c r="O48" i="68"/>
  <c r="N41" i="68"/>
  <c r="N45" i="68"/>
  <c r="N49" i="68"/>
  <c r="N40" i="68"/>
  <c r="M44" i="68"/>
  <c r="M48" i="68"/>
  <c r="O42" i="68"/>
  <c r="N51" i="68"/>
  <c r="O43" i="68"/>
  <c r="N44" i="68"/>
  <c r="M43" i="68"/>
  <c r="M51" i="68"/>
  <c r="M40" i="68"/>
  <c r="O52" i="68" s="1"/>
  <c r="M42" i="69"/>
  <c r="N42" i="69"/>
  <c r="O40" i="69"/>
  <c r="I51" i="88"/>
  <c r="I49" i="88"/>
  <c r="I53" i="88"/>
  <c r="I50" i="88"/>
  <c r="I52" i="88"/>
  <c r="I48" i="88"/>
  <c r="G56" i="88"/>
  <c r="G60" i="88"/>
  <c r="G59" i="88"/>
  <c r="G57" i="88"/>
  <c r="G55" i="88"/>
  <c r="G58" i="88"/>
  <c r="E35" i="88"/>
  <c r="E39" i="88"/>
  <c r="E36" i="88"/>
  <c r="E34" i="88"/>
  <c r="E37" i="88"/>
  <c r="E38" i="88"/>
  <c r="I36" i="89"/>
  <c r="I34" i="89"/>
  <c r="I38" i="89"/>
  <c r="I37" i="89"/>
  <c r="I35" i="89"/>
  <c r="I39" i="89"/>
  <c r="G45" i="89"/>
  <c r="G43" i="89"/>
  <c r="G42" i="89"/>
  <c r="G46" i="89"/>
  <c r="G41" i="89"/>
  <c r="G44" i="89"/>
  <c r="E50" i="89"/>
  <c r="E48" i="89"/>
  <c r="E51" i="89"/>
  <c r="E52" i="89"/>
  <c r="E53" i="89"/>
  <c r="E49" i="89"/>
  <c r="K66" i="89"/>
  <c r="M38" i="69"/>
  <c r="N38" i="69"/>
  <c r="O43" i="69"/>
  <c r="O39" i="69"/>
  <c r="K71" i="88"/>
  <c r="G37" i="88"/>
  <c r="G35" i="88"/>
  <c r="G39" i="88"/>
  <c r="G36" i="88"/>
  <c r="G34" i="88"/>
  <c r="G38" i="88"/>
  <c r="K51" i="89"/>
  <c r="O42" i="69"/>
  <c r="K34" i="88"/>
  <c r="K39" i="88"/>
  <c r="G42" i="88"/>
  <c r="G46" i="88"/>
  <c r="G45" i="88"/>
  <c r="G43" i="88"/>
  <c r="G41" i="88"/>
  <c r="G44" i="88"/>
  <c r="K50" i="88"/>
  <c r="E51" i="88"/>
  <c r="E49" i="88"/>
  <c r="E53" i="88"/>
  <c r="E48" i="88"/>
  <c r="E52" i="88"/>
  <c r="E50" i="88"/>
  <c r="K60" i="88"/>
  <c r="I65" i="88"/>
  <c r="I63" i="88"/>
  <c r="I64" i="88"/>
  <c r="I62" i="88"/>
  <c r="I66" i="88"/>
  <c r="I67" i="88"/>
  <c r="G70" i="88"/>
  <c r="G74" i="88"/>
  <c r="G72" i="88"/>
  <c r="G73" i="88"/>
  <c r="G71" i="88"/>
  <c r="G69" i="88"/>
  <c r="I35" i="88"/>
  <c r="I39" i="88"/>
  <c r="I36" i="88"/>
  <c r="I34" i="88"/>
  <c r="I37" i="88"/>
  <c r="I38" i="88"/>
  <c r="E36" i="89"/>
  <c r="E34" i="89"/>
  <c r="E38" i="89"/>
  <c r="E37" i="89"/>
  <c r="E39" i="89"/>
  <c r="E35" i="89"/>
  <c r="K48" i="89"/>
  <c r="K52" i="89"/>
  <c r="I50" i="89"/>
  <c r="I48" i="89"/>
  <c r="I52" i="89"/>
  <c r="I51" i="89"/>
  <c r="I49" i="89"/>
  <c r="I53" i="89"/>
  <c r="G59" i="89"/>
  <c r="G57" i="89"/>
  <c r="G55" i="89"/>
  <c r="G56" i="89"/>
  <c r="G60" i="89"/>
  <c r="G58" i="89"/>
  <c r="E64" i="89"/>
  <c r="E62" i="89"/>
  <c r="E66" i="89"/>
  <c r="E65" i="89"/>
  <c r="E67" i="89"/>
  <c r="E63" i="89"/>
  <c r="K65" i="90"/>
  <c r="O38" i="69"/>
  <c r="O44" i="69"/>
  <c r="K52" i="88"/>
  <c r="E65" i="88"/>
  <c r="E63" i="88"/>
  <c r="E67" i="88"/>
  <c r="E64" i="88"/>
  <c r="E66" i="88"/>
  <c r="E62" i="88"/>
  <c r="K44" i="89"/>
  <c r="K62" i="89"/>
  <c r="I64" i="89"/>
  <c r="I62" i="89"/>
  <c r="I66" i="89"/>
  <c r="I65" i="89"/>
  <c r="I63" i="89"/>
  <c r="I67" i="89"/>
  <c r="K72" i="89"/>
  <c r="G73" i="89"/>
  <c r="G69" i="89"/>
  <c r="G70" i="89"/>
  <c r="G74" i="89"/>
  <c r="G71" i="89"/>
  <c r="G72" i="89"/>
  <c r="M41" i="69"/>
  <c r="N41" i="69"/>
  <c r="E44" i="88"/>
  <c r="E42" i="88"/>
  <c r="E46" i="88"/>
  <c r="E41" i="88"/>
  <c r="E45" i="88"/>
  <c r="E43" i="88"/>
  <c r="K53" i="88"/>
  <c r="K55" i="88"/>
  <c r="I58" i="88"/>
  <c r="I56" i="88"/>
  <c r="I60" i="88"/>
  <c r="I57" i="88"/>
  <c r="I59" i="88"/>
  <c r="I55" i="88"/>
  <c r="K65" i="88"/>
  <c r="G63" i="88"/>
  <c r="G67" i="88"/>
  <c r="G65" i="88"/>
  <c r="G66" i="88"/>
  <c r="G64" i="88"/>
  <c r="G62" i="88"/>
  <c r="E72" i="88"/>
  <c r="E70" i="88"/>
  <c r="E74" i="88"/>
  <c r="E71" i="88"/>
  <c r="E69" i="88"/>
  <c r="E73" i="88"/>
  <c r="E33" i="89"/>
  <c r="E30" i="89"/>
  <c r="E31" i="89"/>
  <c r="K41" i="89"/>
  <c r="I43" i="89"/>
  <c r="I41" i="89"/>
  <c r="I44" i="89"/>
  <c r="I45" i="89"/>
  <c r="I42" i="89"/>
  <c r="I46" i="89"/>
  <c r="G52" i="89"/>
  <c r="G48" i="89"/>
  <c r="G49" i="89"/>
  <c r="G53" i="89"/>
  <c r="G50" i="89"/>
  <c r="G51" i="89"/>
  <c r="E57" i="89"/>
  <c r="E55" i="89"/>
  <c r="E58" i="89"/>
  <c r="E59" i="89"/>
  <c r="E60" i="89"/>
  <c r="E56" i="89"/>
  <c r="K73" i="89"/>
  <c r="I71" i="89"/>
  <c r="I69" i="89"/>
  <c r="I73" i="89"/>
  <c r="I70" i="89"/>
  <c r="I74" i="89"/>
  <c r="I72" i="89"/>
  <c r="M44" i="69"/>
  <c r="M40" i="69"/>
  <c r="N44" i="69"/>
  <c r="N40" i="69"/>
  <c r="M43" i="69"/>
  <c r="M39" i="69"/>
  <c r="N43" i="69"/>
  <c r="N39" i="69"/>
  <c r="K36" i="88"/>
  <c r="I44" i="88"/>
  <c r="I42" i="88"/>
  <c r="I46" i="88"/>
  <c r="I41" i="88"/>
  <c r="I45" i="88"/>
  <c r="I43" i="88"/>
  <c r="K51" i="88"/>
  <c r="G49" i="88"/>
  <c r="G53" i="88"/>
  <c r="G52" i="88"/>
  <c r="G50" i="88"/>
  <c r="G48" i="88"/>
  <c r="G51" i="88"/>
  <c r="E58" i="88"/>
  <c r="E56" i="88"/>
  <c r="E60" i="88"/>
  <c r="E57" i="88"/>
  <c r="E59" i="88"/>
  <c r="E55" i="88"/>
  <c r="K73" i="88"/>
  <c r="I72" i="88"/>
  <c r="I70" i="88"/>
  <c r="I74" i="88"/>
  <c r="I71" i="88"/>
  <c r="I69" i="88"/>
  <c r="I73" i="88"/>
  <c r="G38" i="89"/>
  <c r="G34" i="89"/>
  <c r="G35" i="89"/>
  <c r="G39" i="89"/>
  <c r="G36" i="89"/>
  <c r="G37" i="89"/>
  <c r="E43" i="89"/>
  <c r="E41" i="89"/>
  <c r="E45" i="89"/>
  <c r="E44" i="89"/>
  <c r="E46" i="89"/>
  <c r="E42" i="89"/>
  <c r="K53" i="89"/>
  <c r="I57" i="89"/>
  <c r="I55" i="89"/>
  <c r="I58" i="89"/>
  <c r="I59" i="89"/>
  <c r="I56" i="89"/>
  <c r="I60" i="89"/>
  <c r="G66" i="89"/>
  <c r="G62" i="89"/>
  <c r="G63" i="89"/>
  <c r="G67" i="89"/>
  <c r="G64" i="89"/>
  <c r="G65" i="89"/>
  <c r="E71" i="89"/>
  <c r="E69" i="89"/>
  <c r="E73" i="89"/>
  <c r="E70" i="89"/>
  <c r="E72" i="89"/>
  <c r="E74" i="89"/>
  <c r="T72" i="70"/>
  <c r="U48" i="73"/>
  <c r="O47" i="73"/>
  <c r="N47" i="90"/>
  <c r="N64" i="90"/>
  <c r="J44" i="66"/>
  <c r="J45" i="66"/>
  <c r="K46" i="66"/>
  <c r="L44" i="66"/>
  <c r="L45" i="66"/>
  <c r="J46" i="66"/>
  <c r="K44" i="66"/>
  <c r="K45" i="66"/>
  <c r="J75" i="89"/>
  <c r="K70" i="89" s="1"/>
  <c r="J68" i="89"/>
  <c r="K63" i="89" s="1"/>
  <c r="J61" i="89"/>
  <c r="K58" i="89" s="1"/>
  <c r="J54" i="89"/>
  <c r="K50" i="89" s="1"/>
  <c r="J47" i="89"/>
  <c r="K42" i="89" s="1"/>
  <c r="F76" i="89"/>
  <c r="J40" i="89"/>
  <c r="K34" i="89" s="1"/>
  <c r="H76" i="89"/>
  <c r="D76" i="89"/>
  <c r="J33" i="89"/>
  <c r="J33" i="88"/>
  <c r="J54" i="88"/>
  <c r="K48" i="88" s="1"/>
  <c r="J68" i="88"/>
  <c r="K62" i="88" s="1"/>
  <c r="J75" i="88"/>
  <c r="K72" i="88" s="1"/>
  <c r="J47" i="88"/>
  <c r="K44" i="88" s="1"/>
  <c r="J40" i="88"/>
  <c r="K38" i="88" s="1"/>
  <c r="D76" i="88"/>
  <c r="H76" i="88"/>
  <c r="F76" i="88"/>
  <c r="N50" i="70"/>
  <c r="N52" i="70"/>
  <c r="N54" i="70"/>
  <c r="N56" i="70"/>
  <c r="N58" i="70"/>
  <c r="N60" i="70"/>
  <c r="N62" i="70"/>
  <c r="N64" i="70"/>
  <c r="N66" i="70"/>
  <c r="N68" i="70"/>
  <c r="N70" i="70"/>
  <c r="M49" i="70"/>
  <c r="M51" i="70"/>
  <c r="M53" i="70"/>
  <c r="M55" i="70"/>
  <c r="M57" i="70"/>
  <c r="M59" i="70"/>
  <c r="M61" i="70"/>
  <c r="M63" i="70"/>
  <c r="M65" i="70"/>
  <c r="M67" i="70"/>
  <c r="M69" i="70"/>
  <c r="M71" i="70"/>
  <c r="N48" i="70"/>
  <c r="L50" i="70"/>
  <c r="L52" i="70"/>
  <c r="L54" i="70"/>
  <c r="L56" i="70"/>
  <c r="L58" i="70"/>
  <c r="L60" i="70"/>
  <c r="L62" i="70"/>
  <c r="L64" i="70"/>
  <c r="L66" i="70"/>
  <c r="L68" i="70"/>
  <c r="L70" i="70"/>
  <c r="L48" i="70"/>
  <c r="N49" i="70"/>
  <c r="N51" i="70"/>
  <c r="N53" i="70"/>
  <c r="N55" i="70"/>
  <c r="N57" i="70"/>
  <c r="N59" i="70"/>
  <c r="N61" i="70"/>
  <c r="N63" i="70"/>
  <c r="N65" i="70"/>
  <c r="N67" i="70"/>
  <c r="N69" i="70"/>
  <c r="N71" i="70"/>
  <c r="M50" i="70"/>
  <c r="M52" i="70"/>
  <c r="M54" i="70"/>
  <c r="M56" i="70"/>
  <c r="M58" i="70"/>
  <c r="M60" i="70"/>
  <c r="M62" i="70"/>
  <c r="M64" i="70"/>
  <c r="M66" i="70"/>
  <c r="M68" i="70"/>
  <c r="M70" i="70"/>
  <c r="M48" i="70"/>
  <c r="L49" i="70"/>
  <c r="L51" i="70"/>
  <c r="L53" i="70"/>
  <c r="L55" i="70"/>
  <c r="L57" i="70"/>
  <c r="L59" i="70"/>
  <c r="L61" i="70"/>
  <c r="L63" i="70"/>
  <c r="L65" i="70"/>
  <c r="L67" i="70"/>
  <c r="L69" i="70"/>
  <c r="L71" i="70"/>
  <c r="G27" i="88"/>
  <c r="G28" i="88"/>
  <c r="G29" i="88"/>
  <c r="G30" i="88"/>
  <c r="G33" i="88" s="1"/>
  <c r="G31" i="88"/>
  <c r="G32" i="88"/>
  <c r="J61" i="88"/>
  <c r="K58" i="88" s="1"/>
  <c r="E27" i="88"/>
  <c r="I27" i="88"/>
  <c r="E28" i="88"/>
  <c r="I28" i="88"/>
  <c r="E29" i="88"/>
  <c r="I29" i="88"/>
  <c r="E30" i="88"/>
  <c r="I30" i="88"/>
  <c r="E31" i="88"/>
  <c r="I31" i="88"/>
  <c r="E32" i="88"/>
  <c r="Y24" i="74"/>
  <c r="H25" i="76"/>
  <c r="O38" i="80"/>
  <c r="C38" i="80"/>
  <c r="K42" i="88" l="1"/>
  <c r="K55" i="89"/>
  <c r="K69" i="88"/>
  <c r="K60" i="89"/>
  <c r="K46" i="88"/>
  <c r="K39" i="89"/>
  <c r="K71" i="89"/>
  <c r="K57" i="88"/>
  <c r="K69" i="89"/>
  <c r="K57" i="89"/>
  <c r="K56" i="89"/>
  <c r="K35" i="88"/>
  <c r="K64" i="88"/>
  <c r="K37" i="88"/>
  <c r="K74" i="89"/>
  <c r="K64" i="89"/>
  <c r="K46" i="89"/>
  <c r="K36" i="89"/>
  <c r="K66" i="88"/>
  <c r="K49" i="88"/>
  <c r="K54" i="88" s="1"/>
  <c r="K70" i="88"/>
  <c r="K59" i="89"/>
  <c r="K45" i="88"/>
  <c r="K43" i="88"/>
  <c r="E40" i="89"/>
  <c r="K65" i="89"/>
  <c r="K37" i="89"/>
  <c r="K41" i="88"/>
  <c r="K35" i="89"/>
  <c r="K38" i="89"/>
  <c r="K56" i="88"/>
  <c r="K59" i="88"/>
  <c r="E76" i="89"/>
  <c r="K43" i="89"/>
  <c r="K67" i="88"/>
  <c r="K49" i="89"/>
  <c r="K63" i="88"/>
  <c r="K67" i="89"/>
  <c r="K45" i="89"/>
  <c r="K74" i="88"/>
  <c r="O45" i="69"/>
  <c r="O43" i="73"/>
  <c r="N46" i="73"/>
  <c r="O46" i="73"/>
  <c r="M46" i="73"/>
  <c r="N43" i="73"/>
  <c r="N41" i="73"/>
  <c r="O41" i="73"/>
  <c r="M41" i="73"/>
  <c r="O42" i="73"/>
  <c r="M47" i="73"/>
  <c r="N47" i="73"/>
  <c r="N38" i="73"/>
  <c r="O38" i="73"/>
  <c r="M38" i="73"/>
  <c r="N45" i="73"/>
  <c r="M42" i="73"/>
  <c r="O45" i="73"/>
  <c r="N42" i="73"/>
  <c r="M39" i="73"/>
  <c r="N37" i="73"/>
  <c r="O37" i="73"/>
  <c r="M37" i="73"/>
  <c r="M45" i="73"/>
  <c r="O40" i="73"/>
  <c r="N39" i="73"/>
  <c r="N44" i="73"/>
  <c r="O44" i="73"/>
  <c r="M44" i="73"/>
  <c r="M43" i="73"/>
  <c r="M40" i="73"/>
  <c r="N40" i="73"/>
  <c r="O39" i="73"/>
  <c r="O49" i="73" s="1"/>
  <c r="N65" i="90"/>
  <c r="J76" i="89"/>
  <c r="E75" i="89"/>
  <c r="I68" i="89"/>
  <c r="E61" i="89"/>
  <c r="I54" i="89"/>
  <c r="E47" i="89"/>
  <c r="I40" i="89"/>
  <c r="G68" i="89"/>
  <c r="G54" i="89"/>
  <c r="G40" i="89"/>
  <c r="K31" i="89"/>
  <c r="K29" i="89"/>
  <c r="K27" i="89"/>
  <c r="I75" i="89"/>
  <c r="E68" i="89"/>
  <c r="I61" i="89"/>
  <c r="E54" i="89"/>
  <c r="I47" i="89"/>
  <c r="G75" i="89"/>
  <c r="G61" i="89"/>
  <c r="G47" i="89"/>
  <c r="K32" i="89"/>
  <c r="K30" i="89"/>
  <c r="K28" i="89"/>
  <c r="I33" i="88"/>
  <c r="I75" i="88"/>
  <c r="K27" i="88"/>
  <c r="E33" i="88"/>
  <c r="E40" i="88"/>
  <c r="I68" i="88"/>
  <c r="G68" i="88"/>
  <c r="G40" i="88"/>
  <c r="J76" i="88"/>
  <c r="G76" i="88" s="1"/>
  <c r="E68" i="88"/>
  <c r="E54" i="88"/>
  <c r="I40" i="88"/>
  <c r="I54" i="88"/>
  <c r="N72" i="70"/>
  <c r="E75" i="88"/>
  <c r="E61" i="88"/>
  <c r="G54" i="88"/>
  <c r="E47" i="88"/>
  <c r="G75" i="88"/>
  <c r="I61" i="88"/>
  <c r="I47" i="88"/>
  <c r="G61" i="88"/>
  <c r="G47" i="88"/>
  <c r="K31" i="88"/>
  <c r="K32" i="88"/>
  <c r="K30" i="88"/>
  <c r="K28" i="88"/>
  <c r="K29" i="88"/>
  <c r="L37" i="80"/>
  <c r="Q37" i="80" s="1"/>
  <c r="K47" i="89" l="1"/>
  <c r="K75" i="89"/>
  <c r="I76" i="89"/>
  <c r="G76" i="89"/>
  <c r="K61" i="89"/>
  <c r="K40" i="89"/>
  <c r="K54" i="89"/>
  <c r="K33" i="89"/>
  <c r="K68" i="89"/>
  <c r="E76" i="88"/>
  <c r="K68" i="88"/>
  <c r="K61" i="88"/>
  <c r="K40" i="88"/>
  <c r="I76" i="88"/>
  <c r="K75" i="88"/>
  <c r="K47" i="88"/>
  <c r="K33" i="88"/>
  <c r="D30" i="80"/>
  <c r="D32" i="80"/>
  <c r="D34" i="80"/>
  <c r="D36" i="80"/>
  <c r="D29" i="80"/>
  <c r="D31" i="80"/>
  <c r="D33" i="80"/>
  <c r="D35" i="80"/>
  <c r="D37" i="80"/>
  <c r="K76" i="89" l="1"/>
  <c r="K76" i="88"/>
  <c r="O35" i="87"/>
  <c r="I35" i="87"/>
  <c r="J34" i="87" s="1"/>
  <c r="F35" i="87"/>
  <c r="G33" i="87" s="1"/>
  <c r="C35" i="87"/>
  <c r="D34" i="87" s="1"/>
  <c r="P34" i="87"/>
  <c r="Q34" i="87"/>
  <c r="P33" i="87"/>
  <c r="Q33" i="87"/>
  <c r="P32" i="87"/>
  <c r="Q32" i="87"/>
  <c r="P31" i="87"/>
  <c r="Q31" i="87"/>
  <c r="P30" i="87"/>
  <c r="L30" i="87"/>
  <c r="P29" i="87"/>
  <c r="P35" i="87" s="1"/>
  <c r="Q29" i="87"/>
  <c r="O33" i="86"/>
  <c r="P31" i="86" s="1"/>
  <c r="I33" i="86"/>
  <c r="J30" i="86" s="1"/>
  <c r="F33" i="86"/>
  <c r="G31" i="86" s="1"/>
  <c r="C33" i="86"/>
  <c r="D32" i="86" s="1"/>
  <c r="L32" i="86"/>
  <c r="Q32" i="86" s="1"/>
  <c r="J32" i="86"/>
  <c r="L31" i="86"/>
  <c r="Q31" i="86" s="1"/>
  <c r="L30" i="86"/>
  <c r="Q30" i="86" s="1"/>
  <c r="L29" i="86"/>
  <c r="Q29" i="86" s="1"/>
  <c r="G29" i="86"/>
  <c r="Q30" i="87" l="1"/>
  <c r="L35" i="87"/>
  <c r="P29" i="86"/>
  <c r="D30" i="86"/>
  <c r="G34" i="87"/>
  <c r="G30" i="87"/>
  <c r="G32" i="87"/>
  <c r="G29" i="87"/>
  <c r="G31" i="87"/>
  <c r="J29" i="87"/>
  <c r="J30" i="87"/>
  <c r="J31" i="87"/>
  <c r="J32" i="87"/>
  <c r="J33" i="87"/>
  <c r="D29" i="87"/>
  <c r="D31" i="87"/>
  <c r="D33" i="87"/>
  <c r="D30" i="87"/>
  <c r="D32" i="87"/>
  <c r="M32" i="87"/>
  <c r="L33" i="86"/>
  <c r="M29" i="86" s="1"/>
  <c r="D29" i="86"/>
  <c r="J29" i="86"/>
  <c r="G30" i="86"/>
  <c r="P30" i="86"/>
  <c r="D31" i="86"/>
  <c r="J31" i="86"/>
  <c r="M31" i="86"/>
  <c r="G32" i="86"/>
  <c r="P32" i="86"/>
  <c r="D35" i="87" l="1"/>
  <c r="P33" i="86"/>
  <c r="G35" i="87"/>
  <c r="J35" i="87"/>
  <c r="M31" i="87"/>
  <c r="G33" i="86"/>
  <c r="M33" i="87"/>
  <c r="M29" i="87"/>
  <c r="Q35" i="87"/>
  <c r="M34" i="87"/>
  <c r="M30" i="87"/>
  <c r="M32" i="86"/>
  <c r="M30" i="86"/>
  <c r="M33" i="86" s="1"/>
  <c r="Q33" i="86"/>
  <c r="J33" i="86"/>
  <c r="D33" i="86"/>
  <c r="M35" i="87" l="1"/>
  <c r="M30" i="85"/>
  <c r="I30" i="85"/>
  <c r="E30" i="85"/>
  <c r="R31" i="85"/>
  <c r="S29" i="85" s="1"/>
  <c r="O30" i="85"/>
  <c r="H30" i="85"/>
  <c r="M33" i="84"/>
  <c r="M34" i="84"/>
  <c r="M31" i="84"/>
  <c r="M36" i="84"/>
  <c r="M37" i="84"/>
  <c r="I33" i="84"/>
  <c r="I34" i="84"/>
  <c r="I31" i="84"/>
  <c r="I36" i="84"/>
  <c r="I37" i="84"/>
  <c r="R39" i="84"/>
  <c r="S38" i="84" s="1"/>
  <c r="K39" i="84"/>
  <c r="G39" i="84"/>
  <c r="H36" i="84" s="1"/>
  <c r="C39" i="84"/>
  <c r="F39" i="84" s="1"/>
  <c r="S37" i="84"/>
  <c r="O37" i="84"/>
  <c r="T37" i="84" s="1"/>
  <c r="O36" i="84"/>
  <c r="T36" i="84" s="1"/>
  <c r="L36" i="84"/>
  <c r="O31" i="84"/>
  <c r="L31" i="84"/>
  <c r="E31" i="84"/>
  <c r="O34" i="84"/>
  <c r="T34" i="84" s="1"/>
  <c r="L34" i="84"/>
  <c r="O33" i="84"/>
  <c r="T33" i="84" s="1"/>
  <c r="L33" i="84"/>
  <c r="L32" i="83"/>
  <c r="Q32" i="83" s="1"/>
  <c r="L31" i="83"/>
  <c r="Q31" i="83" s="1"/>
  <c r="L33" i="83"/>
  <c r="Q33" i="83" s="1"/>
  <c r="L34" i="83"/>
  <c r="Q34" i="83" s="1"/>
  <c r="L35" i="83"/>
  <c r="Q35" i="83" s="1"/>
  <c r="L42" i="83"/>
  <c r="Q42" i="83" s="1"/>
  <c r="Q40" i="83"/>
  <c r="Q41" i="83"/>
  <c r="L39" i="83"/>
  <c r="Q39" i="83" s="1"/>
  <c r="L36" i="83"/>
  <c r="Q36" i="83" s="1"/>
  <c r="L37" i="83"/>
  <c r="Q37" i="83" s="1"/>
  <c r="L38" i="83"/>
  <c r="Q38" i="83" s="1"/>
  <c r="L44" i="83"/>
  <c r="Q44" i="83" s="1"/>
  <c r="Q43" i="83"/>
  <c r="L45" i="83"/>
  <c r="Q45" i="83" s="1"/>
  <c r="Q51" i="83"/>
  <c r="Q52" i="83"/>
  <c r="L48" i="83"/>
  <c r="N48" i="83" s="1"/>
  <c r="Q46" i="83"/>
  <c r="L47" i="83"/>
  <c r="N47" i="83" s="1"/>
  <c r="L49" i="83"/>
  <c r="Q49" i="83" s="1"/>
  <c r="Q53" i="83"/>
  <c r="L30" i="83"/>
  <c r="Q30" i="83" s="1"/>
  <c r="E33" i="84" l="1"/>
  <c r="E34" i="84"/>
  <c r="T31" i="84"/>
  <c r="L38" i="84"/>
  <c r="N39" i="84"/>
  <c r="H38" i="84"/>
  <c r="J39" i="84"/>
  <c r="T30" i="85"/>
  <c r="O31" i="85"/>
  <c r="Q31" i="85" s="1"/>
  <c r="D38" i="84"/>
  <c r="E38" i="84"/>
  <c r="D35" i="84"/>
  <c r="E35" i="84"/>
  <c r="L32" i="84"/>
  <c r="L35" i="84"/>
  <c r="H32" i="84"/>
  <c r="H35" i="84"/>
  <c r="S32" i="84"/>
  <c r="S35" i="84"/>
  <c r="E32" i="84"/>
  <c r="D32" i="84"/>
  <c r="E29" i="84"/>
  <c r="D29" i="84"/>
  <c r="L28" i="84"/>
  <c r="L29" i="84"/>
  <c r="H28" i="84"/>
  <c r="H29" i="84"/>
  <c r="S28" i="84"/>
  <c r="S29" i="84"/>
  <c r="D28" i="84"/>
  <c r="E28" i="84"/>
  <c r="H37" i="84"/>
  <c r="H30" i="84"/>
  <c r="S30" i="84"/>
  <c r="D30" i="84"/>
  <c r="L30" i="84"/>
  <c r="H33" i="84"/>
  <c r="H34" i="84"/>
  <c r="H31" i="84"/>
  <c r="S30" i="85"/>
  <c r="S31" i="85" s="1"/>
  <c r="D30" i="85"/>
  <c r="D31" i="85" s="1"/>
  <c r="L30" i="85"/>
  <c r="L31" i="85" s="1"/>
  <c r="L28" i="85"/>
  <c r="H28" i="85"/>
  <c r="S28" i="85"/>
  <c r="N49" i="83"/>
  <c r="N45" i="83"/>
  <c r="Q48" i="83"/>
  <c r="Q47" i="83"/>
  <c r="Q50" i="83"/>
  <c r="D31" i="84"/>
  <c r="D33" i="84"/>
  <c r="E39" i="84"/>
  <c r="M39" i="84"/>
  <c r="D37" i="84"/>
  <c r="D36" i="84"/>
  <c r="D34" i="84"/>
  <c r="I39" i="84"/>
  <c r="E31" i="85"/>
  <c r="M31" i="85"/>
  <c r="I31" i="85"/>
  <c r="S33" i="84"/>
  <c r="S31" i="84"/>
  <c r="S34" i="84"/>
  <c r="S36" i="84"/>
  <c r="E36" i="84"/>
  <c r="E37" i="84"/>
  <c r="L37" i="84"/>
  <c r="O39" i="84"/>
  <c r="Q39" i="84" s="1"/>
  <c r="C51" i="14"/>
  <c r="B51" i="14"/>
  <c r="O54" i="83"/>
  <c r="I54" i="83"/>
  <c r="J45" i="83" s="1"/>
  <c r="F54" i="83"/>
  <c r="H54" i="83" s="1"/>
  <c r="C54" i="83"/>
  <c r="E54" i="83" s="1"/>
  <c r="C36" i="14"/>
  <c r="B36" i="14"/>
  <c r="O39" i="70"/>
  <c r="P21" i="69"/>
  <c r="P35" i="84" l="1"/>
  <c r="P38" i="84"/>
  <c r="P29" i="84"/>
  <c r="P32" i="84"/>
  <c r="H39" i="84"/>
  <c r="P30" i="84"/>
  <c r="P28" i="84"/>
  <c r="P28" i="85"/>
  <c r="P29" i="85"/>
  <c r="S39" i="84"/>
  <c r="L39" i="84"/>
  <c r="D39" i="84"/>
  <c r="H31" i="85"/>
  <c r="T31" i="85"/>
  <c r="P30" i="85"/>
  <c r="T39" i="84"/>
  <c r="P31" i="84"/>
  <c r="P33" i="84"/>
  <c r="P36" i="84"/>
  <c r="P34" i="84"/>
  <c r="P37" i="84"/>
  <c r="P31" i="83"/>
  <c r="P34" i="83"/>
  <c r="P42" i="83"/>
  <c r="P41" i="83"/>
  <c r="P36" i="83"/>
  <c r="P38" i="83"/>
  <c r="P43" i="83"/>
  <c r="P51" i="83"/>
  <c r="P48" i="83"/>
  <c r="P47" i="83"/>
  <c r="P50" i="83"/>
  <c r="P30" i="83"/>
  <c r="P32" i="83"/>
  <c r="P33" i="83"/>
  <c r="P35" i="83"/>
  <c r="P40" i="83"/>
  <c r="P39" i="83"/>
  <c r="P37" i="83"/>
  <c r="P44" i="83"/>
  <c r="P45" i="83"/>
  <c r="P52" i="83"/>
  <c r="P46" i="83"/>
  <c r="P49" i="83"/>
  <c r="P53" i="83"/>
  <c r="G48" i="83"/>
  <c r="G47" i="83"/>
  <c r="G50" i="83"/>
  <c r="G49" i="83"/>
  <c r="J31" i="83"/>
  <c r="J34" i="83"/>
  <c r="J42" i="83"/>
  <c r="J41" i="83"/>
  <c r="J36" i="83"/>
  <c r="J38" i="83"/>
  <c r="J48" i="83"/>
  <c r="J47" i="83"/>
  <c r="J30" i="83"/>
  <c r="J32" i="83"/>
  <c r="J33" i="83"/>
  <c r="J35" i="83"/>
  <c r="J40" i="83"/>
  <c r="J39" i="83"/>
  <c r="J37" i="83"/>
  <c r="J44" i="83"/>
  <c r="J46" i="83"/>
  <c r="J49" i="83"/>
  <c r="G31" i="83"/>
  <c r="G34" i="83"/>
  <c r="G42" i="83"/>
  <c r="G36" i="83"/>
  <c r="G38" i="83"/>
  <c r="G43" i="83"/>
  <c r="G30" i="83"/>
  <c r="G32" i="83"/>
  <c r="G33" i="83"/>
  <c r="G35" i="83"/>
  <c r="G39" i="83"/>
  <c r="G37" i="83"/>
  <c r="G44" i="83"/>
  <c r="G45" i="83"/>
  <c r="D52" i="83"/>
  <c r="D30" i="83"/>
  <c r="D50" i="83"/>
  <c r="D47" i="83"/>
  <c r="D48" i="83"/>
  <c r="D43" i="83"/>
  <c r="D38" i="83"/>
  <c r="D36" i="83"/>
  <c r="D41" i="83"/>
  <c r="D42" i="83"/>
  <c r="D34" i="83"/>
  <c r="D31" i="83"/>
  <c r="D51" i="83"/>
  <c r="D53" i="83"/>
  <c r="D49" i="83"/>
  <c r="D46" i="83"/>
  <c r="D45" i="83"/>
  <c r="D44" i="83"/>
  <c r="D37" i="83"/>
  <c r="D39" i="83"/>
  <c r="D40" i="83"/>
  <c r="D35" i="83"/>
  <c r="D33" i="83"/>
  <c r="D32" i="83"/>
  <c r="G54" i="83"/>
  <c r="N30" i="83"/>
  <c r="N39" i="83"/>
  <c r="N36" i="83"/>
  <c r="N37" i="83"/>
  <c r="N38" i="83"/>
  <c r="N44" i="83"/>
  <c r="L54" i="83"/>
  <c r="H28" i="76"/>
  <c r="Q31" i="82"/>
  <c r="Q30" i="81"/>
  <c r="Q32" i="81"/>
  <c r="Q33" i="81"/>
  <c r="P33" i="81"/>
  <c r="P37" i="81"/>
  <c r="G32" i="81"/>
  <c r="G33" i="81"/>
  <c r="G36" i="81"/>
  <c r="G37" i="81"/>
  <c r="L30" i="81"/>
  <c r="M30" i="81" s="1"/>
  <c r="L31" i="81"/>
  <c r="Q31" i="81" s="1"/>
  <c r="L32" i="81"/>
  <c r="L33" i="81"/>
  <c r="M33" i="81" s="1"/>
  <c r="C40" i="81"/>
  <c r="D30" i="81" s="1"/>
  <c r="C56" i="14"/>
  <c r="B56" i="14"/>
  <c r="C55" i="14"/>
  <c r="B55" i="14"/>
  <c r="C52" i="14"/>
  <c r="B52" i="14"/>
  <c r="O36" i="82"/>
  <c r="P31" i="82" s="1"/>
  <c r="P34" i="82"/>
  <c r="I36" i="82"/>
  <c r="J35" i="82"/>
  <c r="F36" i="82"/>
  <c r="G35" i="82" s="1"/>
  <c r="G33" i="82"/>
  <c r="C36" i="82"/>
  <c r="D35" i="82"/>
  <c r="P35" i="82"/>
  <c r="L35" i="82"/>
  <c r="Q35" i="82" s="1"/>
  <c r="L34" i="82"/>
  <c r="Q34" i="82"/>
  <c r="J34" i="82"/>
  <c r="P33" i="82"/>
  <c r="L33" i="82"/>
  <c r="Q33" i="82" s="1"/>
  <c r="L32" i="82"/>
  <c r="Q32" i="82"/>
  <c r="L31" i="82"/>
  <c r="P30" i="82"/>
  <c r="L30" i="82"/>
  <c r="Q30" i="82" s="1"/>
  <c r="D30" i="82"/>
  <c r="P29" i="82"/>
  <c r="L29" i="82"/>
  <c r="Q29" i="82" s="1"/>
  <c r="O40" i="81"/>
  <c r="P30" i="81" s="1"/>
  <c r="I40" i="81"/>
  <c r="J32" i="81" s="1"/>
  <c r="F40" i="81"/>
  <c r="G30" i="81" s="1"/>
  <c r="L39" i="81"/>
  <c r="Q39" i="81"/>
  <c r="L38" i="81"/>
  <c r="Q38" i="81" s="1"/>
  <c r="L37" i="81"/>
  <c r="M37" i="81" s="1"/>
  <c r="Q37" i="81"/>
  <c r="L36" i="81"/>
  <c r="L35" i="81"/>
  <c r="Q35" i="81"/>
  <c r="L34" i="81"/>
  <c r="L29" i="81"/>
  <c r="L40" i="81" s="1"/>
  <c r="Q29" i="81"/>
  <c r="J29" i="81"/>
  <c r="G29" i="81"/>
  <c r="P37" i="80"/>
  <c r="I38" i="80"/>
  <c r="J31" i="80" s="1"/>
  <c r="F38" i="80"/>
  <c r="L36" i="80"/>
  <c r="L35" i="80"/>
  <c r="Q35" i="80" s="1"/>
  <c r="L34" i="80"/>
  <c r="Q34" i="80" s="1"/>
  <c r="L33" i="80"/>
  <c r="Q33" i="80" s="1"/>
  <c r="L32" i="80"/>
  <c r="Q32" i="80" s="1"/>
  <c r="L31" i="80"/>
  <c r="Q31" i="80" s="1"/>
  <c r="L30" i="80"/>
  <c r="Q30" i="80" s="1"/>
  <c r="G30" i="80"/>
  <c r="L29" i="80"/>
  <c r="G31" i="82"/>
  <c r="G32" i="82"/>
  <c r="J30" i="82"/>
  <c r="J32" i="82"/>
  <c r="D32" i="82"/>
  <c r="D34" i="82"/>
  <c r="D29" i="82"/>
  <c r="J29" i="82"/>
  <c r="D31" i="82"/>
  <c r="J31" i="82"/>
  <c r="D33" i="82"/>
  <c r="J33" i="82"/>
  <c r="J36" i="82" s="1"/>
  <c r="Q36" i="80"/>
  <c r="P34" i="80"/>
  <c r="E24" i="58"/>
  <c r="E23" i="58"/>
  <c r="E35" i="58" s="1"/>
  <c r="R24" i="47"/>
  <c r="Q30" i="61"/>
  <c r="Q34" i="61"/>
  <c r="Q38" i="61"/>
  <c r="O41" i="61"/>
  <c r="Q31" i="57"/>
  <c r="Q32" i="57"/>
  <c r="Q35" i="57"/>
  <c r="Q36" i="57"/>
  <c r="Q39" i="57"/>
  <c r="Q28" i="57"/>
  <c r="O42" i="57"/>
  <c r="O47" i="62"/>
  <c r="P28" i="62" s="1"/>
  <c r="Q29" i="71"/>
  <c r="Q33" i="71"/>
  <c r="Q37" i="71"/>
  <c r="Q40" i="71"/>
  <c r="Q28" i="71"/>
  <c r="L28" i="71"/>
  <c r="O41" i="71"/>
  <c r="Q23" i="55"/>
  <c r="Q28" i="55"/>
  <c r="Q32" i="55"/>
  <c r="Q35" i="55"/>
  <c r="Q36" i="55"/>
  <c r="Q39" i="55"/>
  <c r="Q44" i="55"/>
  <c r="O46" i="55"/>
  <c r="P24" i="55" s="1"/>
  <c r="Q28" i="61"/>
  <c r="O32" i="48"/>
  <c r="P26" i="48" s="1"/>
  <c r="R23" i="47"/>
  <c r="P35" i="47"/>
  <c r="Q25" i="47" s="1"/>
  <c r="R25" i="47"/>
  <c r="R26" i="47"/>
  <c r="R27" i="47"/>
  <c r="R28" i="47"/>
  <c r="R29" i="47"/>
  <c r="R30" i="47"/>
  <c r="R31" i="47"/>
  <c r="R32" i="47"/>
  <c r="R33" i="47"/>
  <c r="R34" i="47"/>
  <c r="J35" i="47"/>
  <c r="L35" i="47" s="1"/>
  <c r="M35" i="47"/>
  <c r="O35" i="47" s="1"/>
  <c r="N34" i="47"/>
  <c r="N27" i="47"/>
  <c r="Q30" i="31"/>
  <c r="Q31" i="31"/>
  <c r="Q32" i="31"/>
  <c r="Q29" i="31"/>
  <c r="O33" i="31"/>
  <c r="P30" i="31" s="1"/>
  <c r="Q34" i="32"/>
  <c r="Q37" i="32"/>
  <c r="Q42" i="32"/>
  <c r="Q29" i="32"/>
  <c r="O45" i="32"/>
  <c r="P44" i="32" s="1"/>
  <c r="C16" i="14"/>
  <c r="B16" i="14"/>
  <c r="C18" i="14"/>
  <c r="B18" i="14"/>
  <c r="D36" i="76"/>
  <c r="E36" i="76"/>
  <c r="F36" i="76"/>
  <c r="G36" i="76"/>
  <c r="C36" i="76"/>
  <c r="H26" i="76"/>
  <c r="H36" i="76" s="1"/>
  <c r="H27" i="76"/>
  <c r="H29" i="76"/>
  <c r="H30" i="76"/>
  <c r="H31" i="76"/>
  <c r="H33" i="76"/>
  <c r="H35" i="76"/>
  <c r="M25" i="73"/>
  <c r="Y25" i="74"/>
  <c r="Y26" i="74"/>
  <c r="Y27" i="74"/>
  <c r="Y28" i="74"/>
  <c r="Y29" i="74"/>
  <c r="Y30" i="74"/>
  <c r="Y31" i="74"/>
  <c r="Y32" i="74"/>
  <c r="Y33" i="74"/>
  <c r="Y34" i="74"/>
  <c r="Y35" i="74"/>
  <c r="Y75" i="74"/>
  <c r="Y74" i="74"/>
  <c r="Y73" i="74"/>
  <c r="Y72" i="74"/>
  <c r="Y71" i="74"/>
  <c r="Y70" i="74"/>
  <c r="Y69" i="74"/>
  <c r="Y68" i="74"/>
  <c r="Y67" i="74"/>
  <c r="Y66" i="74"/>
  <c r="Y65" i="74"/>
  <c r="Y64" i="74"/>
  <c r="Y45" i="74"/>
  <c r="Y46" i="74"/>
  <c r="Y47" i="74"/>
  <c r="Y48" i="74"/>
  <c r="Y49" i="74"/>
  <c r="Y50" i="74"/>
  <c r="Y51" i="74"/>
  <c r="Y52" i="74"/>
  <c r="Y53" i="74"/>
  <c r="Y54" i="74"/>
  <c r="Y55" i="74"/>
  <c r="Y44" i="74"/>
  <c r="W76" i="74"/>
  <c r="X66" i="74" s="1"/>
  <c r="U76" i="74"/>
  <c r="V66" i="74" s="1"/>
  <c r="S76" i="74"/>
  <c r="T66" i="74" s="1"/>
  <c r="Q76" i="74"/>
  <c r="R66" i="74" s="1"/>
  <c r="O76" i="74"/>
  <c r="P66" i="74" s="1"/>
  <c r="M76" i="74"/>
  <c r="N66" i="74" s="1"/>
  <c r="K76" i="74"/>
  <c r="L66" i="74" s="1"/>
  <c r="I76" i="74"/>
  <c r="J66" i="74" s="1"/>
  <c r="G76" i="74"/>
  <c r="H66" i="74" s="1"/>
  <c r="E76" i="74"/>
  <c r="F66" i="74" s="1"/>
  <c r="C76" i="74"/>
  <c r="D66" i="74" s="1"/>
  <c r="W56" i="74"/>
  <c r="X46" i="74" s="1"/>
  <c r="U56" i="74"/>
  <c r="V45" i="74" s="1"/>
  <c r="S56" i="74"/>
  <c r="T46" i="74" s="1"/>
  <c r="Q56" i="74"/>
  <c r="R45" i="74" s="1"/>
  <c r="O56" i="74"/>
  <c r="P46" i="74" s="1"/>
  <c r="M56" i="74"/>
  <c r="N45" i="74" s="1"/>
  <c r="K56" i="74"/>
  <c r="L46" i="74" s="1"/>
  <c r="I56" i="74"/>
  <c r="J45" i="74" s="1"/>
  <c r="G56" i="74"/>
  <c r="H46" i="74" s="1"/>
  <c r="E56" i="74"/>
  <c r="F45" i="74" s="1"/>
  <c r="C56" i="74"/>
  <c r="D46" i="74" s="1"/>
  <c r="W36" i="74"/>
  <c r="X26" i="74" s="1"/>
  <c r="U36" i="74"/>
  <c r="V25" i="74" s="1"/>
  <c r="S36" i="74"/>
  <c r="T26" i="74" s="1"/>
  <c r="Q36" i="74"/>
  <c r="R25" i="74" s="1"/>
  <c r="O36" i="74"/>
  <c r="P26" i="74" s="1"/>
  <c r="M36" i="74"/>
  <c r="N25" i="74" s="1"/>
  <c r="K36" i="74"/>
  <c r="L26" i="74" s="1"/>
  <c r="I36" i="74"/>
  <c r="J25" i="74" s="1"/>
  <c r="G36" i="74"/>
  <c r="H26" i="74" s="1"/>
  <c r="E36" i="74"/>
  <c r="F25" i="74" s="1"/>
  <c r="C36" i="74"/>
  <c r="D24" i="74" s="1"/>
  <c r="O25" i="73"/>
  <c r="N25" i="73"/>
  <c r="M39" i="70"/>
  <c r="N39" i="70"/>
  <c r="L39" i="70"/>
  <c r="N21" i="69"/>
  <c r="O21" i="69"/>
  <c r="M21" i="69"/>
  <c r="N26" i="68"/>
  <c r="O26" i="68"/>
  <c r="M26" i="68"/>
  <c r="C28" i="14"/>
  <c r="B28" i="14"/>
  <c r="C42" i="14"/>
  <c r="B42" i="14"/>
  <c r="N40" i="71"/>
  <c r="I41" i="71"/>
  <c r="J39" i="71" s="1"/>
  <c r="F41" i="71"/>
  <c r="G39" i="71"/>
  <c r="C41" i="71"/>
  <c r="D28" i="71" s="1"/>
  <c r="L40" i="71"/>
  <c r="G40" i="71"/>
  <c r="D40" i="71"/>
  <c r="L39" i="71"/>
  <c r="Q39" i="71" s="1"/>
  <c r="L38" i="71"/>
  <c r="Q38" i="71" s="1"/>
  <c r="D38" i="71"/>
  <c r="L37" i="71"/>
  <c r="L36" i="71"/>
  <c r="Q36" i="71" s="1"/>
  <c r="D36" i="71"/>
  <c r="L35" i="71"/>
  <c r="Q35" i="71" s="1"/>
  <c r="L34" i="71"/>
  <c r="Q34" i="71" s="1"/>
  <c r="D34" i="71"/>
  <c r="L33" i="71"/>
  <c r="L32" i="71"/>
  <c r="Q32" i="71" s="1"/>
  <c r="D32" i="71"/>
  <c r="L31" i="71"/>
  <c r="Q31" i="71" s="1"/>
  <c r="L30" i="71"/>
  <c r="Q30" i="71" s="1"/>
  <c r="D30" i="71"/>
  <c r="L29" i="71"/>
  <c r="J28" i="71"/>
  <c r="C35" i="14"/>
  <c r="B35" i="14"/>
  <c r="C33" i="14"/>
  <c r="B33" i="14"/>
  <c r="C31" i="14"/>
  <c r="B31" i="14"/>
  <c r="M17" i="66"/>
  <c r="M16" i="66"/>
  <c r="M15" i="66"/>
  <c r="D39" i="64"/>
  <c r="E34" i="64" s="1"/>
  <c r="K49" i="64"/>
  <c r="H49" i="64"/>
  <c r="E49" i="64"/>
  <c r="M50" i="64"/>
  <c r="K50" i="64"/>
  <c r="H50" i="64"/>
  <c r="M48" i="64"/>
  <c r="K48" i="64"/>
  <c r="M46" i="64"/>
  <c r="K46" i="64"/>
  <c r="M45" i="64"/>
  <c r="K45" i="64"/>
  <c r="H45" i="64"/>
  <c r="J39" i="64"/>
  <c r="K33" i="64" s="1"/>
  <c r="G39" i="64"/>
  <c r="I39" i="64" s="1"/>
  <c r="M36" i="64"/>
  <c r="M34" i="64"/>
  <c r="M33" i="64"/>
  <c r="L29" i="62"/>
  <c r="Q29" i="62" s="1"/>
  <c r="L30" i="62"/>
  <c r="Q30" i="62" s="1"/>
  <c r="L31" i="62"/>
  <c r="Q31" i="62" s="1"/>
  <c r="L32" i="62"/>
  <c r="Q32" i="62" s="1"/>
  <c r="L33" i="62"/>
  <c r="Q33" i="62" s="1"/>
  <c r="L34" i="62"/>
  <c r="Q34" i="62" s="1"/>
  <c r="L35" i="62"/>
  <c r="Q35" i="62" s="1"/>
  <c r="L36" i="62"/>
  <c r="Q36" i="62" s="1"/>
  <c r="L37" i="62"/>
  <c r="Q37" i="62" s="1"/>
  <c r="L38" i="62"/>
  <c r="Q38" i="62" s="1"/>
  <c r="L39" i="62"/>
  <c r="Q39" i="62" s="1"/>
  <c r="L40" i="62"/>
  <c r="Q40" i="62" s="1"/>
  <c r="L41" i="62"/>
  <c r="Q41" i="62" s="1"/>
  <c r="L42" i="62"/>
  <c r="Q42" i="62" s="1"/>
  <c r="L43" i="62"/>
  <c r="Q43" i="62" s="1"/>
  <c r="L44" i="62"/>
  <c r="Q44" i="62" s="1"/>
  <c r="Q46" i="62"/>
  <c r="L28" i="62"/>
  <c r="M28" i="62" s="1"/>
  <c r="C46" i="14"/>
  <c r="B46" i="14"/>
  <c r="I47" i="62"/>
  <c r="J29" i="62" s="1"/>
  <c r="F47" i="62"/>
  <c r="G29" i="62" s="1"/>
  <c r="C47" i="62"/>
  <c r="D30" i="62" s="1"/>
  <c r="L29" i="61"/>
  <c r="Q29" i="61" s="1"/>
  <c r="C48" i="14"/>
  <c r="B48" i="14"/>
  <c r="I41" i="61"/>
  <c r="J30" i="61" s="1"/>
  <c r="F41" i="61"/>
  <c r="G29" i="61" s="1"/>
  <c r="C41" i="61"/>
  <c r="D30" i="61" s="1"/>
  <c r="Q39" i="61"/>
  <c r="L38" i="61"/>
  <c r="L37" i="61"/>
  <c r="Q37" i="61" s="1"/>
  <c r="L36" i="61"/>
  <c r="Q36" i="61" s="1"/>
  <c r="L35" i="61"/>
  <c r="Q35" i="61" s="1"/>
  <c r="L34" i="61"/>
  <c r="L33" i="61"/>
  <c r="Q33" i="61" s="1"/>
  <c r="L32" i="61"/>
  <c r="Q32" i="61" s="1"/>
  <c r="L31" i="61"/>
  <c r="L41" i="61" s="1"/>
  <c r="L30" i="61"/>
  <c r="L28" i="61"/>
  <c r="L29" i="57"/>
  <c r="Q29" i="57" s="1"/>
  <c r="L30" i="57"/>
  <c r="Q30" i="57" s="1"/>
  <c r="L31" i="57"/>
  <c r="L32" i="57"/>
  <c r="L33" i="57"/>
  <c r="Q33" i="57" s="1"/>
  <c r="L34" i="57"/>
  <c r="Q34" i="57" s="1"/>
  <c r="L35" i="57"/>
  <c r="L36" i="57"/>
  <c r="L37" i="57"/>
  <c r="Q37" i="57" s="1"/>
  <c r="L38" i="57"/>
  <c r="L39" i="57"/>
  <c r="Q41" i="57"/>
  <c r="L28" i="57"/>
  <c r="C42" i="57"/>
  <c r="D30" i="57" s="1"/>
  <c r="E31" i="59"/>
  <c r="B40" i="14"/>
  <c r="B39" i="14"/>
  <c r="B38" i="14"/>
  <c r="C40" i="14"/>
  <c r="C39" i="14"/>
  <c r="C38" i="14"/>
  <c r="G46" i="60"/>
  <c r="H43" i="60" s="1"/>
  <c r="E46" i="60"/>
  <c r="F45" i="60"/>
  <c r="C46" i="60"/>
  <c r="D42" i="60" s="1"/>
  <c r="I45" i="60"/>
  <c r="I44" i="60"/>
  <c r="I43" i="60"/>
  <c r="I42" i="60"/>
  <c r="I41" i="60"/>
  <c r="I40" i="60"/>
  <c r="I39" i="60"/>
  <c r="I38" i="60"/>
  <c r="I37" i="60"/>
  <c r="I36" i="60"/>
  <c r="F36" i="60"/>
  <c r="I35" i="60"/>
  <c r="F35" i="60"/>
  <c r="I34" i="60"/>
  <c r="F34" i="60"/>
  <c r="I33" i="60"/>
  <c r="F33" i="60"/>
  <c r="I32" i="60"/>
  <c r="F32" i="60"/>
  <c r="I31" i="60"/>
  <c r="F31" i="60"/>
  <c r="I30" i="60"/>
  <c r="F30" i="60"/>
  <c r="I29" i="60"/>
  <c r="F29" i="60"/>
  <c r="I28" i="60"/>
  <c r="F28" i="60"/>
  <c r="I27" i="60"/>
  <c r="F27" i="60"/>
  <c r="I26" i="60"/>
  <c r="F26" i="60"/>
  <c r="I25" i="60"/>
  <c r="F25" i="60"/>
  <c r="I24" i="60"/>
  <c r="F24" i="60"/>
  <c r="I23" i="60"/>
  <c r="F23" i="60"/>
  <c r="I22" i="60"/>
  <c r="F22" i="60"/>
  <c r="G31" i="59"/>
  <c r="H30" i="59"/>
  <c r="C31" i="59"/>
  <c r="D29" i="59" s="1"/>
  <c r="I30" i="59"/>
  <c r="F30" i="59"/>
  <c r="I29" i="59"/>
  <c r="J29" i="59" s="1"/>
  <c r="F29" i="59"/>
  <c r="I28" i="59"/>
  <c r="F28" i="59"/>
  <c r="D28" i="59"/>
  <c r="I27" i="59"/>
  <c r="F27" i="59"/>
  <c r="D27" i="59"/>
  <c r="I26" i="59"/>
  <c r="J26" i="59" s="1"/>
  <c r="F26" i="59"/>
  <c r="I25" i="59"/>
  <c r="I31" i="59" s="1"/>
  <c r="F25" i="59"/>
  <c r="I24" i="59"/>
  <c r="F24" i="59"/>
  <c r="D24" i="59"/>
  <c r="H35" i="58"/>
  <c r="I29" i="58" s="1"/>
  <c r="I23" i="58"/>
  <c r="I35" i="58" s="1"/>
  <c r="F35" i="58"/>
  <c r="G29" i="58" s="1"/>
  <c r="D35" i="58"/>
  <c r="J34" i="58"/>
  <c r="K34" i="58" s="1"/>
  <c r="I34" i="58"/>
  <c r="E34" i="58"/>
  <c r="J33" i="58"/>
  <c r="I33" i="58"/>
  <c r="E33" i="58"/>
  <c r="J32" i="58"/>
  <c r="K32" i="58" s="1"/>
  <c r="I32" i="58"/>
  <c r="E32" i="58"/>
  <c r="J31" i="58"/>
  <c r="I31" i="58"/>
  <c r="E31" i="58"/>
  <c r="J30" i="58"/>
  <c r="K30" i="58" s="1"/>
  <c r="I30" i="58"/>
  <c r="E30" i="58"/>
  <c r="J29" i="58"/>
  <c r="E29" i="58"/>
  <c r="J28" i="58"/>
  <c r="I28" i="58"/>
  <c r="E28" i="58"/>
  <c r="J27" i="58"/>
  <c r="I27" i="58"/>
  <c r="E27" i="58"/>
  <c r="J26" i="58"/>
  <c r="I26" i="58"/>
  <c r="E26" i="58"/>
  <c r="J25" i="58"/>
  <c r="I25" i="58"/>
  <c r="E25" i="58"/>
  <c r="J24" i="58"/>
  <c r="I24" i="58"/>
  <c r="J23" i="58"/>
  <c r="K23" i="58" s="1"/>
  <c r="L23" i="55"/>
  <c r="L24" i="55"/>
  <c r="L25" i="55"/>
  <c r="Q25" i="55" s="1"/>
  <c r="L26" i="55"/>
  <c r="Q26" i="55" s="1"/>
  <c r="L27" i="55"/>
  <c r="Q27" i="55" s="1"/>
  <c r="L28" i="55"/>
  <c r="L29" i="55"/>
  <c r="Q29" i="55" s="1"/>
  <c r="L30" i="55"/>
  <c r="Q30" i="55" s="1"/>
  <c r="L31" i="55"/>
  <c r="L32" i="55"/>
  <c r="L33" i="55"/>
  <c r="Q33" i="55" s="1"/>
  <c r="L34" i="55"/>
  <c r="Q34" i="55" s="1"/>
  <c r="L35" i="55"/>
  <c r="L36" i="55"/>
  <c r="L37" i="55"/>
  <c r="Q37" i="55" s="1"/>
  <c r="L38" i="55"/>
  <c r="Q38" i="55" s="1"/>
  <c r="L39" i="55"/>
  <c r="L40" i="55"/>
  <c r="L41" i="55"/>
  <c r="Q41" i="55" s="1"/>
  <c r="L42" i="55"/>
  <c r="Q42" i="55" s="1"/>
  <c r="L43" i="55"/>
  <c r="Q43" i="55" s="1"/>
  <c r="L44" i="55"/>
  <c r="L45" i="55"/>
  <c r="Q45" i="55" s="1"/>
  <c r="L22" i="55"/>
  <c r="L26" i="48"/>
  <c r="Q26" i="48" s="1"/>
  <c r="L27" i="48"/>
  <c r="Q27" i="48"/>
  <c r="L28" i="48"/>
  <c r="Q28" i="48" s="1"/>
  <c r="L29" i="48"/>
  <c r="Q29" i="48"/>
  <c r="L30" i="48"/>
  <c r="Q30" i="48" s="1"/>
  <c r="L31" i="48"/>
  <c r="Q31" i="48"/>
  <c r="L25" i="48"/>
  <c r="Q25" i="48" s="1"/>
  <c r="C33" i="31"/>
  <c r="E33" i="31" s="1"/>
  <c r="M48" i="53"/>
  <c r="M49" i="53"/>
  <c r="M64" i="53" s="1"/>
  <c r="M50" i="53"/>
  <c r="M51" i="53"/>
  <c r="M52" i="53"/>
  <c r="M53" i="53"/>
  <c r="M54" i="53"/>
  <c r="M55" i="53"/>
  <c r="M56" i="53"/>
  <c r="M57" i="53"/>
  <c r="M58" i="53"/>
  <c r="M59" i="53"/>
  <c r="M60" i="53"/>
  <c r="M61" i="53"/>
  <c r="M62" i="53"/>
  <c r="M63" i="53"/>
  <c r="M31" i="53"/>
  <c r="G47" i="53"/>
  <c r="I47" i="53" s="1"/>
  <c r="J64" i="53"/>
  <c r="L64" i="53" s="1"/>
  <c r="G64" i="53"/>
  <c r="I64" i="53" s="1"/>
  <c r="D64" i="53"/>
  <c r="F64" i="53" s="1"/>
  <c r="J47" i="53"/>
  <c r="M32" i="53"/>
  <c r="M33" i="53"/>
  <c r="M34" i="53"/>
  <c r="M35" i="53"/>
  <c r="M36" i="53"/>
  <c r="M37" i="53"/>
  <c r="M38" i="53"/>
  <c r="M39" i="53"/>
  <c r="M40" i="53"/>
  <c r="M41" i="53"/>
  <c r="M42" i="53"/>
  <c r="M43" i="53"/>
  <c r="M44" i="53"/>
  <c r="M45" i="53"/>
  <c r="M46" i="53"/>
  <c r="D47" i="53"/>
  <c r="F47" i="53" s="1"/>
  <c r="N33" i="32"/>
  <c r="N34" i="32"/>
  <c r="N37" i="32"/>
  <c r="N41" i="32"/>
  <c r="N42" i="32"/>
  <c r="N29" i="32"/>
  <c r="L30" i="32"/>
  <c r="Q30" i="32" s="1"/>
  <c r="L31" i="32"/>
  <c r="Q31" i="32" s="1"/>
  <c r="L32" i="32"/>
  <c r="Q32" i="32" s="1"/>
  <c r="L33" i="32"/>
  <c r="Q33" i="32" s="1"/>
  <c r="L34" i="32"/>
  <c r="L35" i="32"/>
  <c r="Q35" i="32" s="1"/>
  <c r="L36" i="32"/>
  <c r="Q36" i="32" s="1"/>
  <c r="L37" i="32"/>
  <c r="L38" i="32"/>
  <c r="Q38" i="32" s="1"/>
  <c r="L39" i="32"/>
  <c r="Q39" i="32" s="1"/>
  <c r="L40" i="32"/>
  <c r="Q40" i="32" s="1"/>
  <c r="L41" i="32"/>
  <c r="Q41" i="32" s="1"/>
  <c r="L42" i="32"/>
  <c r="L43" i="32"/>
  <c r="Q43" i="32" s="1"/>
  <c r="L44" i="32"/>
  <c r="Q44" i="32" s="1"/>
  <c r="L29" i="32"/>
  <c r="F33" i="31"/>
  <c r="H33" i="31" s="1"/>
  <c r="I33" i="31"/>
  <c r="K33" i="31" s="1"/>
  <c r="G30" i="31"/>
  <c r="G32" i="31"/>
  <c r="G29" i="31"/>
  <c r="C47" i="14"/>
  <c r="B47" i="14"/>
  <c r="I42" i="57"/>
  <c r="J29" i="57" s="1"/>
  <c r="F42" i="57"/>
  <c r="C34" i="14"/>
  <c r="B34" i="14"/>
  <c r="C32" i="14"/>
  <c r="B32" i="14"/>
  <c r="I46" i="55"/>
  <c r="J22" i="55" s="1"/>
  <c r="J23" i="55"/>
  <c r="F46" i="55"/>
  <c r="G23" i="55" s="1"/>
  <c r="C46" i="55"/>
  <c r="D42" i="55" s="1"/>
  <c r="E46" i="55"/>
  <c r="C30" i="14"/>
  <c r="B30" i="14"/>
  <c r="F32" i="48"/>
  <c r="G29" i="48" s="1"/>
  <c r="H32" i="48"/>
  <c r="G26" i="48"/>
  <c r="I32" i="48"/>
  <c r="J27" i="48"/>
  <c r="B25" i="14"/>
  <c r="C24" i="14"/>
  <c r="C25" i="14"/>
  <c r="I45" i="32"/>
  <c r="K45" i="32" s="1"/>
  <c r="F45" i="32"/>
  <c r="G36" i="32" s="1"/>
  <c r="C45" i="32"/>
  <c r="E45" i="32" s="1"/>
  <c r="B24" i="14"/>
  <c r="C32" i="48"/>
  <c r="E32" i="48" s="1"/>
  <c r="D25" i="48"/>
  <c r="K33" i="47"/>
  <c r="G35" i="47"/>
  <c r="I35" i="47" s="1"/>
  <c r="H25" i="47"/>
  <c r="D35" i="47"/>
  <c r="F35" i="47" s="1"/>
  <c r="K32" i="47"/>
  <c r="K34" i="47"/>
  <c r="K25" i="47"/>
  <c r="K29" i="47"/>
  <c r="K28" i="47"/>
  <c r="D31" i="31"/>
  <c r="J29" i="31"/>
  <c r="G31" i="48"/>
  <c r="G27" i="48"/>
  <c r="G25" i="48"/>
  <c r="G30" i="48"/>
  <c r="D30" i="48"/>
  <c r="D28" i="48"/>
  <c r="D26" i="48"/>
  <c r="D29" i="48"/>
  <c r="J25" i="48"/>
  <c r="J32" i="48" s="1"/>
  <c r="J30" i="48"/>
  <c r="J28" i="48"/>
  <c r="J26" i="48"/>
  <c r="K32" i="48"/>
  <c r="J31" i="48"/>
  <c r="J29" i="48"/>
  <c r="K46" i="55"/>
  <c r="D22" i="55"/>
  <c r="D44" i="55"/>
  <c r="D40" i="55"/>
  <c r="D38" i="55"/>
  <c r="D36" i="55"/>
  <c r="D32" i="55"/>
  <c r="D30" i="55"/>
  <c r="D28" i="55"/>
  <c r="D24" i="55"/>
  <c r="G42" i="55"/>
  <c r="G34" i="55"/>
  <c r="G26" i="55"/>
  <c r="J44" i="55"/>
  <c r="J42" i="55"/>
  <c r="J40" i="55"/>
  <c r="J36" i="55"/>
  <c r="J34" i="55"/>
  <c r="J32" i="55"/>
  <c r="J28" i="55"/>
  <c r="J26" i="55"/>
  <c r="J24" i="55"/>
  <c r="D45" i="55"/>
  <c r="D43" i="55"/>
  <c r="D39" i="55"/>
  <c r="D37" i="55"/>
  <c r="D35" i="55"/>
  <c r="D31" i="55"/>
  <c r="D29" i="55"/>
  <c r="D27" i="55"/>
  <c r="D23" i="55"/>
  <c r="G43" i="55"/>
  <c r="G35" i="55"/>
  <c r="G27" i="55"/>
  <c r="J43" i="55"/>
  <c r="J41" i="55"/>
  <c r="J39" i="55"/>
  <c r="J35" i="55"/>
  <c r="J33" i="55"/>
  <c r="J31" i="55"/>
  <c r="J27" i="55"/>
  <c r="J25" i="55"/>
  <c r="D22" i="60"/>
  <c r="D24" i="60"/>
  <c r="D26" i="60"/>
  <c r="D28" i="60"/>
  <c r="D30" i="60"/>
  <c r="D32" i="60"/>
  <c r="D34" i="60"/>
  <c r="D36" i="60"/>
  <c r="D38" i="60"/>
  <c r="D40" i="60"/>
  <c r="H42" i="60"/>
  <c r="D45" i="60"/>
  <c r="J28" i="62"/>
  <c r="L47" i="62"/>
  <c r="M29" i="62" s="1"/>
  <c r="D39" i="62"/>
  <c r="D31" i="62"/>
  <c r="D42" i="62"/>
  <c r="D34" i="62"/>
  <c r="G28" i="61"/>
  <c r="G31" i="61"/>
  <c r="G32" i="61"/>
  <c r="G33" i="61"/>
  <c r="G34" i="61"/>
  <c r="G35" i="61"/>
  <c r="G36" i="61"/>
  <c r="G37" i="61"/>
  <c r="G38" i="61"/>
  <c r="J37" i="61"/>
  <c r="J35" i="61"/>
  <c r="J33" i="61"/>
  <c r="J31" i="61"/>
  <c r="J29" i="61"/>
  <c r="J38" i="61"/>
  <c r="J36" i="61"/>
  <c r="J34" i="61"/>
  <c r="J32" i="61"/>
  <c r="D37" i="61"/>
  <c r="D35" i="61"/>
  <c r="D29" i="61"/>
  <c r="D38" i="61"/>
  <c r="D32" i="61"/>
  <c r="J28" i="61"/>
  <c r="D33" i="57"/>
  <c r="J37" i="57"/>
  <c r="G41" i="57"/>
  <c r="G39" i="57"/>
  <c r="G37" i="57"/>
  <c r="G35" i="57"/>
  <c r="G33" i="57"/>
  <c r="G31" i="57"/>
  <c r="G29" i="57"/>
  <c r="D38" i="57"/>
  <c r="J28" i="57"/>
  <c r="J32" i="57"/>
  <c r="G28" i="57"/>
  <c r="G38" i="57"/>
  <c r="G36" i="57"/>
  <c r="G34" i="57"/>
  <c r="G32" i="57"/>
  <c r="G30" i="57"/>
  <c r="G30" i="61"/>
  <c r="J52" i="64"/>
  <c r="Y76" i="74"/>
  <c r="Z74" i="74" s="1"/>
  <c r="D28" i="74"/>
  <c r="D32" i="74"/>
  <c r="D27" i="74"/>
  <c r="D29" i="74"/>
  <c r="D35" i="74"/>
  <c r="G28" i="71"/>
  <c r="G41" i="71" s="1"/>
  <c r="G29" i="71"/>
  <c r="G30" i="71"/>
  <c r="G34" i="71"/>
  <c r="G32" i="71"/>
  <c r="G36" i="71"/>
  <c r="G38" i="71"/>
  <c r="G31" i="71"/>
  <c r="G33" i="71"/>
  <c r="G35" i="71"/>
  <c r="G37" i="71"/>
  <c r="L41" i="71"/>
  <c r="M28" i="71" s="1"/>
  <c r="J32" i="71"/>
  <c r="J37" i="71"/>
  <c r="M40" i="71"/>
  <c r="M32" i="71"/>
  <c r="M35" i="71"/>
  <c r="D27" i="48"/>
  <c r="H34" i="47"/>
  <c r="H32" i="47"/>
  <c r="H30" i="47"/>
  <c r="H28" i="47"/>
  <c r="H26" i="47"/>
  <c r="H24" i="47"/>
  <c r="H23" i="47"/>
  <c r="H33" i="47"/>
  <c r="H31" i="47"/>
  <c r="H29" i="47"/>
  <c r="H27" i="47"/>
  <c r="E34" i="47"/>
  <c r="E32" i="47"/>
  <c r="E26" i="47"/>
  <c r="E24" i="47"/>
  <c r="E31" i="47"/>
  <c r="E29" i="47"/>
  <c r="N24" i="47"/>
  <c r="N26" i="47"/>
  <c r="N32" i="47"/>
  <c r="P29" i="31"/>
  <c r="N30" i="31"/>
  <c r="J30" i="31"/>
  <c r="L33" i="31"/>
  <c r="Q33" i="31" s="1"/>
  <c r="N31" i="31"/>
  <c r="P42" i="32"/>
  <c r="P40" i="32"/>
  <c r="P34" i="32"/>
  <c r="P32" i="32"/>
  <c r="P41" i="32"/>
  <c r="P39" i="32"/>
  <c r="P33" i="32"/>
  <c r="P31" i="32"/>
  <c r="Q34" i="47"/>
  <c r="Q32" i="47"/>
  <c r="Q26" i="47"/>
  <c r="Q24" i="47"/>
  <c r="Q33" i="47"/>
  <c r="Q31" i="47"/>
  <c r="P40" i="71"/>
  <c r="P38" i="71"/>
  <c r="P36" i="71"/>
  <c r="P34" i="71"/>
  <c r="P32" i="71"/>
  <c r="P30" i="71"/>
  <c r="P39" i="71"/>
  <c r="P37" i="71"/>
  <c r="P35" i="71"/>
  <c r="P33" i="71"/>
  <c r="P31" i="71"/>
  <c r="D36" i="82"/>
  <c r="F37" i="60"/>
  <c r="F38" i="60"/>
  <c r="F39" i="60"/>
  <c r="F40" i="60"/>
  <c r="F41" i="60"/>
  <c r="F42" i="60"/>
  <c r="F43" i="60"/>
  <c r="F44" i="60"/>
  <c r="F31" i="59"/>
  <c r="H24" i="59"/>
  <c r="H25" i="59"/>
  <c r="H31" i="59" s="1"/>
  <c r="H26" i="59"/>
  <c r="H27" i="59"/>
  <c r="H28" i="59"/>
  <c r="H29" i="59"/>
  <c r="P31" i="48"/>
  <c r="P29" i="48"/>
  <c r="P27" i="48"/>
  <c r="P25" i="48"/>
  <c r="P30" i="48"/>
  <c r="P28" i="48"/>
  <c r="J35" i="58"/>
  <c r="K26" i="58" s="1"/>
  <c r="F46" i="60"/>
  <c r="K33" i="58"/>
  <c r="K29" i="58"/>
  <c r="K31" i="58"/>
  <c r="G32" i="48" l="1"/>
  <c r="M29" i="61"/>
  <c r="M37" i="61"/>
  <c r="M38" i="61"/>
  <c r="M36" i="61"/>
  <c r="M33" i="61"/>
  <c r="M31" i="55"/>
  <c r="J28" i="59"/>
  <c r="J25" i="59"/>
  <c r="J27" i="59"/>
  <c r="J24" i="59"/>
  <c r="J30" i="59"/>
  <c r="Q40" i="81"/>
  <c r="M35" i="81"/>
  <c r="M29" i="81"/>
  <c r="M39" i="81"/>
  <c r="M36" i="81"/>
  <c r="M32" i="81"/>
  <c r="G33" i="31"/>
  <c r="P36" i="82"/>
  <c r="J32" i="60"/>
  <c r="M34" i="81"/>
  <c r="M34" i="82"/>
  <c r="Q24" i="55"/>
  <c r="Q31" i="61"/>
  <c r="D33" i="81"/>
  <c r="M30" i="82"/>
  <c r="M37" i="71"/>
  <c r="J36" i="71"/>
  <c r="J34" i="57"/>
  <c r="D35" i="57"/>
  <c r="D44" i="62"/>
  <c r="H41" i="60"/>
  <c r="H35" i="60"/>
  <c r="H29" i="60"/>
  <c r="H23" i="60"/>
  <c r="G37" i="55"/>
  <c r="G28" i="55"/>
  <c r="G36" i="55"/>
  <c r="G44" i="55"/>
  <c r="L42" i="57"/>
  <c r="M38" i="57" s="1"/>
  <c r="G24" i="58"/>
  <c r="G27" i="58"/>
  <c r="O51" i="64"/>
  <c r="L36" i="82"/>
  <c r="D36" i="81"/>
  <c r="J38" i="81"/>
  <c r="J30" i="81"/>
  <c r="Q28" i="47"/>
  <c r="Q35" i="47" s="1"/>
  <c r="J31" i="31"/>
  <c r="J33" i="31" s="1"/>
  <c r="M38" i="71"/>
  <c r="D30" i="74"/>
  <c r="D31" i="61"/>
  <c r="D35" i="62"/>
  <c r="D39" i="60"/>
  <c r="D31" i="60"/>
  <c r="D25" i="60"/>
  <c r="G39" i="55"/>
  <c r="G38" i="55"/>
  <c r="G35" i="32"/>
  <c r="D26" i="59"/>
  <c r="D30" i="59"/>
  <c r="J29" i="71"/>
  <c r="D31" i="71"/>
  <c r="D33" i="71"/>
  <c r="D41" i="71" s="1"/>
  <c r="D35" i="71"/>
  <c r="D37" i="71"/>
  <c r="D39" i="71"/>
  <c r="J40" i="71"/>
  <c r="N23" i="47"/>
  <c r="N31" i="47"/>
  <c r="Q22" i="55"/>
  <c r="Q41" i="71"/>
  <c r="Q28" i="62"/>
  <c r="Q38" i="57"/>
  <c r="G30" i="82"/>
  <c r="G29" i="82"/>
  <c r="G36" i="82" s="1"/>
  <c r="P32" i="82"/>
  <c r="G34" i="82"/>
  <c r="D39" i="81"/>
  <c r="D35" i="81"/>
  <c r="D31" i="81"/>
  <c r="J37" i="81"/>
  <c r="J33" i="81"/>
  <c r="G39" i="81"/>
  <c r="G40" i="81" s="1"/>
  <c r="G35" i="81"/>
  <c r="G31" i="81"/>
  <c r="P39" i="81"/>
  <c r="P35" i="81"/>
  <c r="P31" i="81"/>
  <c r="Q40" i="55"/>
  <c r="D37" i="81"/>
  <c r="J39" i="81"/>
  <c r="J35" i="81"/>
  <c r="J31" i="81"/>
  <c r="J40" i="81" s="1"/>
  <c r="M31" i="81"/>
  <c r="Q34" i="81"/>
  <c r="K27" i="58"/>
  <c r="I46" i="60"/>
  <c r="J43" i="60" s="1"/>
  <c r="M35" i="82"/>
  <c r="M33" i="71"/>
  <c r="M36" i="71"/>
  <c r="J31" i="71"/>
  <c r="J41" i="71" s="1"/>
  <c r="J35" i="71"/>
  <c r="D32" i="57"/>
  <c r="D28" i="57"/>
  <c r="D42" i="57" s="1"/>
  <c r="J31" i="57"/>
  <c r="J39" i="57"/>
  <c r="D36" i="62"/>
  <c r="D33" i="62"/>
  <c r="D41" i="62"/>
  <c r="D43" i="60"/>
  <c r="H39" i="60"/>
  <c r="H37" i="60"/>
  <c r="H33" i="60"/>
  <c r="H31" i="60"/>
  <c r="H27" i="60"/>
  <c r="H25" i="60"/>
  <c r="G29" i="55"/>
  <c r="G22" i="55"/>
  <c r="M37" i="55"/>
  <c r="L32" i="48"/>
  <c r="M28" i="48" s="1"/>
  <c r="L46" i="55"/>
  <c r="M24" i="55" s="1"/>
  <c r="G25" i="58"/>
  <c r="G26" i="58"/>
  <c r="G28" i="58"/>
  <c r="D29" i="71"/>
  <c r="P32" i="31"/>
  <c r="N29" i="47"/>
  <c r="Q31" i="55"/>
  <c r="D29" i="81"/>
  <c r="D32" i="81"/>
  <c r="J34" i="81"/>
  <c r="M38" i="81"/>
  <c r="P36" i="81"/>
  <c r="P32" i="81"/>
  <c r="K28" i="58"/>
  <c r="K25" i="58"/>
  <c r="Q27" i="47"/>
  <c r="Q23" i="47"/>
  <c r="N30" i="47"/>
  <c r="E25" i="47"/>
  <c r="E33" i="47"/>
  <c r="E28" i="47"/>
  <c r="M29" i="71"/>
  <c r="M41" i="71" s="1"/>
  <c r="M39" i="71"/>
  <c r="J34" i="71"/>
  <c r="J30" i="71"/>
  <c r="D33" i="74"/>
  <c r="D25" i="74"/>
  <c r="D36" i="74" s="1"/>
  <c r="J36" i="57"/>
  <c r="D34" i="57"/>
  <c r="J33" i="57"/>
  <c r="D29" i="57"/>
  <c r="D37" i="57"/>
  <c r="D34" i="61"/>
  <c r="D39" i="61"/>
  <c r="D38" i="62"/>
  <c r="D46" i="62"/>
  <c r="D43" i="62"/>
  <c r="G28" i="62"/>
  <c r="D44" i="60"/>
  <c r="D41" i="60"/>
  <c r="D37" i="60"/>
  <c r="D35" i="60"/>
  <c r="D33" i="60"/>
  <c r="D29" i="60"/>
  <c r="D27" i="60"/>
  <c r="D23" i="60"/>
  <c r="D46" i="60" s="1"/>
  <c r="G31" i="55"/>
  <c r="G45" i="55"/>
  <c r="G30" i="55"/>
  <c r="K24" i="58"/>
  <c r="K35" i="58" s="1"/>
  <c r="H45" i="60"/>
  <c r="M29" i="82"/>
  <c r="Q29" i="47"/>
  <c r="R35" i="47"/>
  <c r="Q30" i="47"/>
  <c r="N28" i="47"/>
  <c r="E27" i="47"/>
  <c r="E23" i="47"/>
  <c r="E35" i="47" s="1"/>
  <c r="E30" i="47"/>
  <c r="M31" i="71"/>
  <c r="M30" i="71"/>
  <c r="J38" i="71"/>
  <c r="J33" i="71"/>
  <c r="M34" i="71"/>
  <c r="D31" i="74"/>
  <c r="D34" i="74"/>
  <c r="D26" i="74"/>
  <c r="J30" i="57"/>
  <c r="J42" i="57" s="1"/>
  <c r="J38" i="57"/>
  <c r="D36" i="57"/>
  <c r="J35" i="57"/>
  <c r="D31" i="57"/>
  <c r="D39" i="57"/>
  <c r="D36" i="61"/>
  <c r="D33" i="61"/>
  <c r="D28" i="61"/>
  <c r="D41" i="61" s="1"/>
  <c r="D32" i="62"/>
  <c r="D40" i="62"/>
  <c r="D29" i="62"/>
  <c r="D37" i="62"/>
  <c r="D28" i="62"/>
  <c r="H44" i="60"/>
  <c r="H40" i="60"/>
  <c r="H38" i="60"/>
  <c r="H36" i="60"/>
  <c r="H34" i="60"/>
  <c r="H32" i="60"/>
  <c r="H30" i="60"/>
  <c r="H28" i="60"/>
  <c r="H26" i="60"/>
  <c r="H24" i="60"/>
  <c r="H22" i="60"/>
  <c r="J29" i="55"/>
  <c r="J46" i="55" s="1"/>
  <c r="J37" i="55"/>
  <c r="G25" i="55"/>
  <c r="G33" i="55"/>
  <c r="G41" i="55"/>
  <c r="D25" i="55"/>
  <c r="D46" i="55" s="1"/>
  <c r="D33" i="55"/>
  <c r="D41" i="55"/>
  <c r="J45" i="55"/>
  <c r="J30" i="55"/>
  <c r="J38" i="55"/>
  <c r="G24" i="55"/>
  <c r="G32" i="55"/>
  <c r="G40" i="55"/>
  <c r="D26" i="55"/>
  <c r="D34" i="55"/>
  <c r="H46" i="55"/>
  <c r="M45" i="55"/>
  <c r="D31" i="48"/>
  <c r="D32" i="48" s="1"/>
  <c r="G28" i="48"/>
  <c r="M25" i="48"/>
  <c r="J32" i="31"/>
  <c r="D30" i="31"/>
  <c r="G31" i="31"/>
  <c r="D29" i="31"/>
  <c r="N38" i="32"/>
  <c r="N30" i="32"/>
  <c r="G23" i="58"/>
  <c r="G30" i="58"/>
  <c r="G31" i="58"/>
  <c r="G32" i="58"/>
  <c r="G33" i="58"/>
  <c r="G34" i="58"/>
  <c r="D25" i="59"/>
  <c r="D31" i="59" s="1"/>
  <c r="H36" i="64"/>
  <c r="N25" i="47"/>
  <c r="N33" i="47"/>
  <c r="L38" i="80"/>
  <c r="P29" i="81"/>
  <c r="Q36" i="81"/>
  <c r="D38" i="81"/>
  <c r="D34" i="81"/>
  <c r="J36" i="81"/>
  <c r="G38" i="81"/>
  <c r="G34" i="81"/>
  <c r="P38" i="81"/>
  <c r="P34" i="81"/>
  <c r="M47" i="53"/>
  <c r="M65" i="53" s="1"/>
  <c r="O44" i="53"/>
  <c r="O40" i="53"/>
  <c r="O36" i="53"/>
  <c r="O32" i="53"/>
  <c r="O45" i="53"/>
  <c r="O41" i="53"/>
  <c r="O37" i="53"/>
  <c r="O33" i="53"/>
  <c r="O43" i="53"/>
  <c r="O39" i="53"/>
  <c r="O35" i="53"/>
  <c r="J65" i="53"/>
  <c r="L47" i="53"/>
  <c r="L65" i="53" s="1"/>
  <c r="O46" i="53"/>
  <c r="O42" i="53"/>
  <c r="O38" i="53"/>
  <c r="O34" i="53"/>
  <c r="O31" i="53"/>
  <c r="O64" i="53"/>
  <c r="G31" i="32"/>
  <c r="H45" i="32"/>
  <c r="D30" i="32"/>
  <c r="G29" i="32"/>
  <c r="N43" i="32"/>
  <c r="N39" i="32"/>
  <c r="N35" i="32"/>
  <c r="N31" i="32"/>
  <c r="P37" i="32"/>
  <c r="P30" i="32"/>
  <c r="P38" i="32"/>
  <c r="P29" i="32"/>
  <c r="G44" i="32"/>
  <c r="G43" i="32"/>
  <c r="P35" i="32"/>
  <c r="P43" i="32"/>
  <c r="P36" i="32"/>
  <c r="G40" i="32"/>
  <c r="G39" i="32"/>
  <c r="N44" i="32"/>
  <c r="N40" i="32"/>
  <c r="N36" i="32"/>
  <c r="N32" i="32"/>
  <c r="Z65" i="74"/>
  <c r="Z67" i="74"/>
  <c r="Z69" i="74"/>
  <c r="Z71" i="74"/>
  <c r="Z73" i="74"/>
  <c r="Z75" i="74"/>
  <c r="H33" i="74"/>
  <c r="H29" i="74"/>
  <c r="H25" i="74"/>
  <c r="L33" i="74"/>
  <c r="L29" i="74"/>
  <c r="L25" i="74"/>
  <c r="P33" i="74"/>
  <c r="P29" i="74"/>
  <c r="P25" i="74"/>
  <c r="T33" i="74"/>
  <c r="T29" i="74"/>
  <c r="T25" i="74"/>
  <c r="X33" i="74"/>
  <c r="X29" i="74"/>
  <c r="X25" i="74"/>
  <c r="F54" i="74"/>
  <c r="F50" i="74"/>
  <c r="F46" i="74"/>
  <c r="J54" i="74"/>
  <c r="J50" i="74"/>
  <c r="J46" i="74"/>
  <c r="N54" i="74"/>
  <c r="N50" i="74"/>
  <c r="N46" i="74"/>
  <c r="R54" i="74"/>
  <c r="R50" i="74"/>
  <c r="R46" i="74"/>
  <c r="V54" i="74"/>
  <c r="V50" i="74"/>
  <c r="V46" i="74"/>
  <c r="F74" i="74"/>
  <c r="F70" i="74"/>
  <c r="Z64" i="74"/>
  <c r="Z66" i="74"/>
  <c r="Z68" i="74"/>
  <c r="Z70" i="74"/>
  <c r="Z72" i="74"/>
  <c r="H35" i="74"/>
  <c r="H31" i="74"/>
  <c r="H27" i="74"/>
  <c r="L35" i="74"/>
  <c r="L31" i="74"/>
  <c r="L27" i="74"/>
  <c r="P35" i="74"/>
  <c r="P31" i="74"/>
  <c r="P27" i="74"/>
  <c r="T35" i="74"/>
  <c r="T31" i="74"/>
  <c r="T27" i="74"/>
  <c r="X35" i="74"/>
  <c r="X31" i="74"/>
  <c r="X27" i="74"/>
  <c r="F44" i="74"/>
  <c r="F52" i="74"/>
  <c r="F48" i="74"/>
  <c r="J44" i="74"/>
  <c r="J52" i="74"/>
  <c r="J48" i="74"/>
  <c r="N44" i="74"/>
  <c r="N52" i="74"/>
  <c r="N48" i="74"/>
  <c r="R44" i="74"/>
  <c r="R52" i="74"/>
  <c r="R48" i="74"/>
  <c r="V44" i="74"/>
  <c r="V52" i="74"/>
  <c r="V48" i="74"/>
  <c r="F64" i="74"/>
  <c r="F72" i="74"/>
  <c r="Z76" i="74"/>
  <c r="Y56" i="74"/>
  <c r="Z53" i="74" s="1"/>
  <c r="Y36" i="74"/>
  <c r="Z24" i="74" s="1"/>
  <c r="F24" i="74"/>
  <c r="F34" i="74"/>
  <c r="F32" i="74"/>
  <c r="F30" i="74"/>
  <c r="F28" i="74"/>
  <c r="F26" i="74"/>
  <c r="H24" i="74"/>
  <c r="H34" i="74"/>
  <c r="H32" i="74"/>
  <c r="H30" i="74"/>
  <c r="H28" i="74"/>
  <c r="J24" i="74"/>
  <c r="J34" i="74"/>
  <c r="J32" i="74"/>
  <c r="J30" i="74"/>
  <c r="J28" i="74"/>
  <c r="J26" i="74"/>
  <c r="L24" i="74"/>
  <c r="L34" i="74"/>
  <c r="L32" i="74"/>
  <c r="L30" i="74"/>
  <c r="L28" i="74"/>
  <c r="N24" i="74"/>
  <c r="N34" i="74"/>
  <c r="N32" i="74"/>
  <c r="N30" i="74"/>
  <c r="N28" i="74"/>
  <c r="N26" i="74"/>
  <c r="P24" i="74"/>
  <c r="P34" i="74"/>
  <c r="P32" i="74"/>
  <c r="P30" i="74"/>
  <c r="P28" i="74"/>
  <c r="R24" i="74"/>
  <c r="R34" i="74"/>
  <c r="R32" i="74"/>
  <c r="R30" i="74"/>
  <c r="R28" i="74"/>
  <c r="R26" i="74"/>
  <c r="T24" i="74"/>
  <c r="T34" i="74"/>
  <c r="T32" i="74"/>
  <c r="T30" i="74"/>
  <c r="T28" i="74"/>
  <c r="V24" i="74"/>
  <c r="V34" i="74"/>
  <c r="V32" i="74"/>
  <c r="V30" i="74"/>
  <c r="V28" i="74"/>
  <c r="V26" i="74"/>
  <c r="X24" i="74"/>
  <c r="X34" i="74"/>
  <c r="X32" i="74"/>
  <c r="X30" i="74"/>
  <c r="X28" i="74"/>
  <c r="D55" i="74"/>
  <c r="D53" i="74"/>
  <c r="D51" i="74"/>
  <c r="D49" i="74"/>
  <c r="D47" i="74"/>
  <c r="D45" i="74"/>
  <c r="F55" i="74"/>
  <c r="F53" i="74"/>
  <c r="F51" i="74"/>
  <c r="F49" i="74"/>
  <c r="F47" i="74"/>
  <c r="H55" i="74"/>
  <c r="H53" i="74"/>
  <c r="H51" i="74"/>
  <c r="H49" i="74"/>
  <c r="H47" i="74"/>
  <c r="H45" i="74"/>
  <c r="J55" i="74"/>
  <c r="J53" i="74"/>
  <c r="J51" i="74"/>
  <c r="J49" i="74"/>
  <c r="J47" i="74"/>
  <c r="L55" i="74"/>
  <c r="L53" i="74"/>
  <c r="L51" i="74"/>
  <c r="L49" i="74"/>
  <c r="L47" i="74"/>
  <c r="L45" i="74"/>
  <c r="N55" i="74"/>
  <c r="N53" i="74"/>
  <c r="N51" i="74"/>
  <c r="N49" i="74"/>
  <c r="N47" i="74"/>
  <c r="P55" i="74"/>
  <c r="P53" i="74"/>
  <c r="P51" i="74"/>
  <c r="P49" i="74"/>
  <c r="P47" i="74"/>
  <c r="P45" i="74"/>
  <c r="R55" i="74"/>
  <c r="R53" i="74"/>
  <c r="R51" i="74"/>
  <c r="R49" i="74"/>
  <c r="R47" i="74"/>
  <c r="T55" i="74"/>
  <c r="T53" i="74"/>
  <c r="T51" i="74"/>
  <c r="T49" i="74"/>
  <c r="T47" i="74"/>
  <c r="T45" i="74"/>
  <c r="V55" i="74"/>
  <c r="V53" i="74"/>
  <c r="V51" i="74"/>
  <c r="V49" i="74"/>
  <c r="V47" i="74"/>
  <c r="X55" i="74"/>
  <c r="X53" i="74"/>
  <c r="X51" i="74"/>
  <c r="X49" i="74"/>
  <c r="X47" i="74"/>
  <c r="X45" i="74"/>
  <c r="D75" i="74"/>
  <c r="D73" i="74"/>
  <c r="D71" i="74"/>
  <c r="D69" i="74"/>
  <c r="D67" i="74"/>
  <c r="D65" i="74"/>
  <c r="F75" i="74"/>
  <c r="F73" i="74"/>
  <c r="F71" i="74"/>
  <c r="F69" i="74"/>
  <c r="F67" i="74"/>
  <c r="F65" i="74"/>
  <c r="H75" i="74"/>
  <c r="H73" i="74"/>
  <c r="H71" i="74"/>
  <c r="H69" i="74"/>
  <c r="H67" i="74"/>
  <c r="H65" i="74"/>
  <c r="J75" i="74"/>
  <c r="J73" i="74"/>
  <c r="J71" i="74"/>
  <c r="J69" i="74"/>
  <c r="J67" i="74"/>
  <c r="J65" i="74"/>
  <c r="L75" i="74"/>
  <c r="L73" i="74"/>
  <c r="L71" i="74"/>
  <c r="L69" i="74"/>
  <c r="L67" i="74"/>
  <c r="L65" i="74"/>
  <c r="N75" i="74"/>
  <c r="N73" i="74"/>
  <c r="N71" i="74"/>
  <c r="N69" i="74"/>
  <c r="N67" i="74"/>
  <c r="N65" i="74"/>
  <c r="P75" i="74"/>
  <c r="P73" i="74"/>
  <c r="P71" i="74"/>
  <c r="P69" i="74"/>
  <c r="P67" i="74"/>
  <c r="P65" i="74"/>
  <c r="R75" i="74"/>
  <c r="R73" i="74"/>
  <c r="R71" i="74"/>
  <c r="R69" i="74"/>
  <c r="R67" i="74"/>
  <c r="R65" i="74"/>
  <c r="T75" i="74"/>
  <c r="T73" i="74"/>
  <c r="T71" i="74"/>
  <c r="T69" i="74"/>
  <c r="T67" i="74"/>
  <c r="T65" i="74"/>
  <c r="V75" i="74"/>
  <c r="V73" i="74"/>
  <c r="V71" i="74"/>
  <c r="V69" i="74"/>
  <c r="V67" i="74"/>
  <c r="V65" i="74"/>
  <c r="X75" i="74"/>
  <c r="X73" i="74"/>
  <c r="X71" i="74"/>
  <c r="X69" i="74"/>
  <c r="X67" i="74"/>
  <c r="X65" i="74"/>
  <c r="F35" i="74"/>
  <c r="F33" i="74"/>
  <c r="F31" i="74"/>
  <c r="F29" i="74"/>
  <c r="F27" i="74"/>
  <c r="J35" i="74"/>
  <c r="J33" i="74"/>
  <c r="J31" i="74"/>
  <c r="J29" i="74"/>
  <c r="J27" i="74"/>
  <c r="N35" i="74"/>
  <c r="N33" i="74"/>
  <c r="N31" i="74"/>
  <c r="N29" i="74"/>
  <c r="N27" i="74"/>
  <c r="R35" i="74"/>
  <c r="R33" i="74"/>
  <c r="R31" i="74"/>
  <c r="R29" i="74"/>
  <c r="R27" i="74"/>
  <c r="V35" i="74"/>
  <c r="V33" i="74"/>
  <c r="V31" i="74"/>
  <c r="V29" i="74"/>
  <c r="V27" i="74"/>
  <c r="D44" i="74"/>
  <c r="D54" i="74"/>
  <c r="D52" i="74"/>
  <c r="D50" i="74"/>
  <c r="D48" i="74"/>
  <c r="H44" i="74"/>
  <c r="H54" i="74"/>
  <c r="H52" i="74"/>
  <c r="H50" i="74"/>
  <c r="H48" i="74"/>
  <c r="L44" i="74"/>
  <c r="L54" i="74"/>
  <c r="L52" i="74"/>
  <c r="L50" i="74"/>
  <c r="L48" i="74"/>
  <c r="P44" i="74"/>
  <c r="P54" i="74"/>
  <c r="P52" i="74"/>
  <c r="P50" i="74"/>
  <c r="P48" i="74"/>
  <c r="T44" i="74"/>
  <c r="T54" i="74"/>
  <c r="T52" i="74"/>
  <c r="T50" i="74"/>
  <c r="T48" i="74"/>
  <c r="X44" i="74"/>
  <c r="X54" i="74"/>
  <c r="X52" i="74"/>
  <c r="X50" i="74"/>
  <c r="X48" i="74"/>
  <c r="D64" i="74"/>
  <c r="D74" i="74"/>
  <c r="D72" i="74"/>
  <c r="D70" i="74"/>
  <c r="D68" i="74"/>
  <c r="F68" i="74"/>
  <c r="H64" i="74"/>
  <c r="H74" i="74"/>
  <c r="H72" i="74"/>
  <c r="H70" i="74"/>
  <c r="H68" i="74"/>
  <c r="J64" i="74"/>
  <c r="J74" i="74"/>
  <c r="J72" i="74"/>
  <c r="J70" i="74"/>
  <c r="J68" i="74"/>
  <c r="L64" i="74"/>
  <c r="L74" i="74"/>
  <c r="L72" i="74"/>
  <c r="L70" i="74"/>
  <c r="L68" i="74"/>
  <c r="N64" i="74"/>
  <c r="N74" i="74"/>
  <c r="N72" i="74"/>
  <c r="N70" i="74"/>
  <c r="N68" i="74"/>
  <c r="P64" i="74"/>
  <c r="P74" i="74"/>
  <c r="P72" i="74"/>
  <c r="P70" i="74"/>
  <c r="P68" i="74"/>
  <c r="R64" i="74"/>
  <c r="R74" i="74"/>
  <c r="R72" i="74"/>
  <c r="R70" i="74"/>
  <c r="R68" i="74"/>
  <c r="T64" i="74"/>
  <c r="T74" i="74"/>
  <c r="T72" i="74"/>
  <c r="T70" i="74"/>
  <c r="T68" i="74"/>
  <c r="V64" i="74"/>
  <c r="V74" i="74"/>
  <c r="V72" i="74"/>
  <c r="V70" i="74"/>
  <c r="V68" i="74"/>
  <c r="X64" i="74"/>
  <c r="X74" i="74"/>
  <c r="X72" i="74"/>
  <c r="X70" i="74"/>
  <c r="X68" i="74"/>
  <c r="P31" i="31"/>
  <c r="N33" i="31"/>
  <c r="F39" i="64"/>
  <c r="M39" i="64"/>
  <c r="N37" i="64" s="1"/>
  <c r="O39" i="64"/>
  <c r="N49" i="64"/>
  <c r="E33" i="64"/>
  <c r="H46" i="64"/>
  <c r="H48" i="64"/>
  <c r="N44" i="64"/>
  <c r="N47" i="64"/>
  <c r="H44" i="64"/>
  <c r="H47" i="64"/>
  <c r="E44" i="64"/>
  <c r="E47" i="64"/>
  <c r="K44" i="64"/>
  <c r="K47" i="64"/>
  <c r="N48" i="64"/>
  <c r="N43" i="64"/>
  <c r="H41" i="64"/>
  <c r="H43" i="64"/>
  <c r="E41" i="64"/>
  <c r="E43" i="64"/>
  <c r="K41" i="64"/>
  <c r="K43" i="64"/>
  <c r="K37" i="64"/>
  <c r="L39" i="64"/>
  <c r="N40" i="64"/>
  <c r="N41" i="64"/>
  <c r="E42" i="64"/>
  <c r="E40" i="64"/>
  <c r="H42" i="64"/>
  <c r="H40" i="64"/>
  <c r="K42" i="64"/>
  <c r="K40" i="64"/>
  <c r="E45" i="64"/>
  <c r="E46" i="64"/>
  <c r="E48" i="64"/>
  <c r="E50" i="64"/>
  <c r="N45" i="64"/>
  <c r="N42" i="64"/>
  <c r="N38" i="64"/>
  <c r="H38" i="64"/>
  <c r="H37" i="64"/>
  <c r="E38" i="64"/>
  <c r="E37" i="64"/>
  <c r="N34" i="64"/>
  <c r="K35" i="64"/>
  <c r="K38" i="64"/>
  <c r="N46" i="64"/>
  <c r="N50" i="64"/>
  <c r="D52" i="64"/>
  <c r="H33" i="64"/>
  <c r="H34" i="64"/>
  <c r="E36" i="64"/>
  <c r="N32" i="64"/>
  <c r="N35" i="64"/>
  <c r="H32" i="64"/>
  <c r="H35" i="64"/>
  <c r="E32" i="64"/>
  <c r="E35" i="64"/>
  <c r="N36" i="64"/>
  <c r="M52" i="64"/>
  <c r="K31" i="64"/>
  <c r="K32" i="64"/>
  <c r="H29" i="64"/>
  <c r="H31" i="64"/>
  <c r="E29" i="64"/>
  <c r="E31" i="64"/>
  <c r="N29" i="64"/>
  <c r="N31" i="64"/>
  <c r="K29" i="64"/>
  <c r="K34" i="64"/>
  <c r="K36" i="64"/>
  <c r="H30" i="64"/>
  <c r="H28" i="64"/>
  <c r="N28" i="64"/>
  <c r="K30" i="64"/>
  <c r="K28" i="64"/>
  <c r="E30" i="64"/>
  <c r="E28" i="64"/>
  <c r="G52" i="64"/>
  <c r="H35" i="47"/>
  <c r="K30" i="47"/>
  <c r="K24" i="47"/>
  <c r="K26" i="47"/>
  <c r="K27" i="47"/>
  <c r="K31" i="47"/>
  <c r="K23" i="47"/>
  <c r="M28" i="61"/>
  <c r="M35" i="61"/>
  <c r="M31" i="61"/>
  <c r="J41" i="61"/>
  <c r="G41" i="61"/>
  <c r="M32" i="61"/>
  <c r="M30" i="61"/>
  <c r="M34" i="61"/>
  <c r="M39" i="61"/>
  <c r="Q41" i="61"/>
  <c r="J44" i="62"/>
  <c r="J42" i="62"/>
  <c r="J40" i="62"/>
  <c r="J38" i="62"/>
  <c r="J36" i="62"/>
  <c r="J34" i="62"/>
  <c r="J32" i="62"/>
  <c r="J30" i="62"/>
  <c r="J45" i="62"/>
  <c r="J43" i="62"/>
  <c r="J41" i="62"/>
  <c r="J39" i="62"/>
  <c r="J37" i="62"/>
  <c r="J35" i="62"/>
  <c r="J33" i="62"/>
  <c r="J31" i="62"/>
  <c r="G44" i="62"/>
  <c r="G42" i="62"/>
  <c r="G40" i="62"/>
  <c r="G38" i="62"/>
  <c r="G36" i="62"/>
  <c r="G34" i="62"/>
  <c r="G32" i="62"/>
  <c r="G30" i="62"/>
  <c r="M45" i="62"/>
  <c r="G43" i="62"/>
  <c r="G41" i="62"/>
  <c r="G39" i="62"/>
  <c r="G37" i="62"/>
  <c r="G35" i="62"/>
  <c r="G33" i="62"/>
  <c r="G31" i="62"/>
  <c r="M46" i="62"/>
  <c r="M44" i="62"/>
  <c r="M42" i="62"/>
  <c r="M40" i="62"/>
  <c r="M38" i="62"/>
  <c r="M36" i="62"/>
  <c r="M34" i="62"/>
  <c r="M32" i="62"/>
  <c r="M30" i="62"/>
  <c r="Q45" i="62"/>
  <c r="M43" i="62"/>
  <c r="M41" i="62"/>
  <c r="M39" i="62"/>
  <c r="M37" i="62"/>
  <c r="M35" i="62"/>
  <c r="M33" i="62"/>
  <c r="M31" i="62"/>
  <c r="M29" i="31"/>
  <c r="M32" i="31"/>
  <c r="M30" i="31"/>
  <c r="G65" i="53"/>
  <c r="I65" i="53" s="1"/>
  <c r="D65" i="53"/>
  <c r="F65" i="53" s="1"/>
  <c r="J43" i="32"/>
  <c r="J41" i="32"/>
  <c r="J39" i="32"/>
  <c r="J37" i="32"/>
  <c r="J35" i="32"/>
  <c r="J33" i="32"/>
  <c r="J31" i="32"/>
  <c r="J29" i="32"/>
  <c r="J44" i="32"/>
  <c r="J42" i="32"/>
  <c r="J40" i="32"/>
  <c r="J38" i="32"/>
  <c r="J36" i="32"/>
  <c r="J34" i="32"/>
  <c r="J32" i="32"/>
  <c r="J30" i="32"/>
  <c r="G34" i="32"/>
  <c r="G38" i="32"/>
  <c r="G42" i="32"/>
  <c r="G45" i="32"/>
  <c r="G33" i="32"/>
  <c r="G37" i="32"/>
  <c r="G41" i="32"/>
  <c r="G32" i="32"/>
  <c r="G30" i="32"/>
  <c r="D43" i="32"/>
  <c r="D41" i="32"/>
  <c r="D39" i="32"/>
  <c r="D37" i="32"/>
  <c r="D35" i="32"/>
  <c r="D33" i="32"/>
  <c r="D31" i="32"/>
  <c r="D29" i="32"/>
  <c r="D44" i="32"/>
  <c r="D42" i="32"/>
  <c r="D40" i="32"/>
  <c r="D38" i="32"/>
  <c r="D36" i="32"/>
  <c r="D34" i="32"/>
  <c r="D32" i="32"/>
  <c r="L45" i="32"/>
  <c r="Q45" i="32" s="1"/>
  <c r="C37" i="76"/>
  <c r="I26" i="76"/>
  <c r="I25" i="76"/>
  <c r="I33" i="76"/>
  <c r="I29" i="76"/>
  <c r="I35" i="76"/>
  <c r="I31" i="76"/>
  <c r="I30" i="76"/>
  <c r="I27" i="76"/>
  <c r="D37" i="76"/>
  <c r="E37" i="76"/>
  <c r="G37" i="76"/>
  <c r="P31" i="85"/>
  <c r="P54" i="83"/>
  <c r="G42" i="57"/>
  <c r="F37" i="76"/>
  <c r="P38" i="61"/>
  <c r="P36" i="61"/>
  <c r="P34" i="61"/>
  <c r="P32" i="61"/>
  <c r="P30" i="61"/>
  <c r="P28" i="61"/>
  <c r="P39" i="61"/>
  <c r="P37" i="61"/>
  <c r="P35" i="61"/>
  <c r="P33" i="61"/>
  <c r="P31" i="61"/>
  <c r="P29" i="61"/>
  <c r="P28" i="57"/>
  <c r="P38" i="57"/>
  <c r="P36" i="57"/>
  <c r="P34" i="57"/>
  <c r="P32" i="57"/>
  <c r="P30" i="57"/>
  <c r="P41" i="57"/>
  <c r="P39" i="57"/>
  <c r="P37" i="57"/>
  <c r="P35" i="57"/>
  <c r="P33" i="57"/>
  <c r="P31" i="57"/>
  <c r="P29" i="57"/>
  <c r="P45" i="62"/>
  <c r="P43" i="62"/>
  <c r="P41" i="62"/>
  <c r="P39" i="62"/>
  <c r="P37" i="62"/>
  <c r="P35" i="62"/>
  <c r="P33" i="62"/>
  <c r="P31" i="62"/>
  <c r="P29" i="62"/>
  <c r="Q47" i="62"/>
  <c r="P46" i="62"/>
  <c r="P44" i="62"/>
  <c r="P42" i="62"/>
  <c r="P40" i="62"/>
  <c r="P38" i="62"/>
  <c r="P36" i="62"/>
  <c r="P34" i="62"/>
  <c r="P32" i="62"/>
  <c r="P30" i="62"/>
  <c r="P29" i="71"/>
  <c r="P28" i="71"/>
  <c r="P45" i="55"/>
  <c r="P43" i="55"/>
  <c r="P41" i="55"/>
  <c r="P39" i="55"/>
  <c r="P37" i="55"/>
  <c r="P35" i="55"/>
  <c r="P33" i="55"/>
  <c r="P31" i="55"/>
  <c r="P29" i="55"/>
  <c r="P27" i="55"/>
  <c r="P25" i="55"/>
  <c r="P23" i="55"/>
  <c r="Q46" i="55"/>
  <c r="P22" i="55"/>
  <c r="P44" i="55"/>
  <c r="P42" i="55"/>
  <c r="P40" i="55"/>
  <c r="P38" i="55"/>
  <c r="P36" i="55"/>
  <c r="P34" i="55"/>
  <c r="P32" i="55"/>
  <c r="P30" i="55"/>
  <c r="P28" i="55"/>
  <c r="P26" i="55"/>
  <c r="P32" i="48"/>
  <c r="M31" i="31"/>
  <c r="P45" i="32"/>
  <c r="P29" i="80"/>
  <c r="Q29" i="80"/>
  <c r="J34" i="80"/>
  <c r="J29" i="80"/>
  <c r="J35" i="80"/>
  <c r="G37" i="80"/>
  <c r="G33" i="80"/>
  <c r="M37" i="80"/>
  <c r="G31" i="80"/>
  <c r="P30" i="80"/>
  <c r="P32" i="80"/>
  <c r="J37" i="80"/>
  <c r="G36" i="80"/>
  <c r="P36" i="80"/>
  <c r="P31" i="80"/>
  <c r="P33" i="80"/>
  <c r="P35" i="80"/>
  <c r="J33" i="80"/>
  <c r="J32" i="80"/>
  <c r="G29" i="80"/>
  <c r="J30" i="80"/>
  <c r="G32" i="80"/>
  <c r="G34" i="80"/>
  <c r="G35" i="80"/>
  <c r="J36" i="80"/>
  <c r="P39" i="84"/>
  <c r="M32" i="83"/>
  <c r="M33" i="83"/>
  <c r="M35" i="83"/>
  <c r="M40" i="83"/>
  <c r="M39" i="83"/>
  <c r="M37" i="83"/>
  <c r="M44" i="83"/>
  <c r="M45" i="83"/>
  <c r="M52" i="83"/>
  <c r="M49" i="83"/>
  <c r="M53" i="83"/>
  <c r="M31" i="83"/>
  <c r="M34" i="83"/>
  <c r="M42" i="83"/>
  <c r="M41" i="83"/>
  <c r="M36" i="83"/>
  <c r="M38" i="83"/>
  <c r="M43" i="83"/>
  <c r="M51" i="83"/>
  <c r="M48" i="83"/>
  <c r="M47" i="83"/>
  <c r="M50" i="83"/>
  <c r="M30" i="83"/>
  <c r="M46" i="83"/>
  <c r="J54" i="83"/>
  <c r="D54" i="83"/>
  <c r="Q54" i="83"/>
  <c r="I28" i="76"/>
  <c r="M31" i="80" l="1"/>
  <c r="M32" i="80"/>
  <c r="Q38" i="80"/>
  <c r="M29" i="80"/>
  <c r="M35" i="80"/>
  <c r="M36" i="80"/>
  <c r="J56" i="74"/>
  <c r="D33" i="31"/>
  <c r="D40" i="81"/>
  <c r="M31" i="82"/>
  <c r="M32" i="82"/>
  <c r="M36" i="82" s="1"/>
  <c r="Q36" i="82"/>
  <c r="M33" i="82"/>
  <c r="J28" i="60"/>
  <c r="M40" i="81"/>
  <c r="J31" i="59"/>
  <c r="G35" i="58"/>
  <c r="M33" i="57"/>
  <c r="M34" i="80"/>
  <c r="M34" i="55"/>
  <c r="M30" i="57"/>
  <c r="J40" i="60"/>
  <c r="J26" i="60"/>
  <c r="D47" i="62"/>
  <c r="M33" i="80"/>
  <c r="Q32" i="48"/>
  <c r="M27" i="48"/>
  <c r="M31" i="48"/>
  <c r="M29" i="48"/>
  <c r="N51" i="64"/>
  <c r="P33" i="31"/>
  <c r="H46" i="60"/>
  <c r="M30" i="48"/>
  <c r="M30" i="80"/>
  <c r="M38" i="80" s="1"/>
  <c r="J23" i="60"/>
  <c r="J29" i="60"/>
  <c r="J42" i="60"/>
  <c r="J35" i="60"/>
  <c r="J37" i="60"/>
  <c r="J41" i="60"/>
  <c r="J38" i="60"/>
  <c r="J31" i="60"/>
  <c r="J36" i="60"/>
  <c r="J24" i="60"/>
  <c r="J25" i="60"/>
  <c r="J44" i="60"/>
  <c r="J33" i="60"/>
  <c r="J22" i="60"/>
  <c r="J27" i="60"/>
  <c r="J30" i="60"/>
  <c r="J45" i="60"/>
  <c r="M36" i="57"/>
  <c r="M35" i="57"/>
  <c r="M28" i="57"/>
  <c r="M37" i="57"/>
  <c r="M29" i="57"/>
  <c r="M31" i="57"/>
  <c r="M39" i="57"/>
  <c r="M32" i="57"/>
  <c r="M41" i="57"/>
  <c r="M34" i="57"/>
  <c r="I36" i="76"/>
  <c r="G47" i="62"/>
  <c r="J47" i="62"/>
  <c r="Q42" i="57"/>
  <c r="N30" i="64"/>
  <c r="N39" i="64" s="1"/>
  <c r="N52" i="64" s="1"/>
  <c r="N33" i="64"/>
  <c r="R56" i="74"/>
  <c r="N45" i="32"/>
  <c r="P40" i="81"/>
  <c r="M26" i="48"/>
  <c r="M32" i="48" s="1"/>
  <c r="N32" i="48"/>
  <c r="M29" i="55"/>
  <c r="M38" i="55"/>
  <c r="M41" i="55"/>
  <c r="M25" i="55"/>
  <c r="M23" i="55"/>
  <c r="M39" i="55"/>
  <c r="M32" i="55"/>
  <c r="M30" i="55"/>
  <c r="M27" i="55"/>
  <c r="M43" i="55"/>
  <c r="M42" i="55"/>
  <c r="M35" i="55"/>
  <c r="M22" i="55"/>
  <c r="M44" i="55"/>
  <c r="M28" i="55"/>
  <c r="M33" i="55"/>
  <c r="M26" i="55"/>
  <c r="G46" i="55"/>
  <c r="N35" i="47"/>
  <c r="J34" i="60"/>
  <c r="M36" i="55"/>
  <c r="J39" i="60"/>
  <c r="N46" i="55"/>
  <c r="M40" i="55"/>
  <c r="N51" i="53"/>
  <c r="N58" i="53"/>
  <c r="N52" i="53"/>
  <c r="N50" i="53"/>
  <c r="O47" i="53"/>
  <c r="O65" i="53" s="1"/>
  <c r="K49" i="53"/>
  <c r="K53" i="53"/>
  <c r="K57" i="53"/>
  <c r="K61" i="53"/>
  <c r="H49" i="53"/>
  <c r="H53" i="53"/>
  <c r="H57" i="53"/>
  <c r="H61" i="53"/>
  <c r="E49" i="53"/>
  <c r="E53" i="53"/>
  <c r="E57" i="53"/>
  <c r="E61" i="53"/>
  <c r="K31" i="53"/>
  <c r="K35" i="53"/>
  <c r="K39" i="53"/>
  <c r="K43" i="53"/>
  <c r="H32" i="53"/>
  <c r="H36" i="53"/>
  <c r="H40" i="53"/>
  <c r="H44" i="53"/>
  <c r="E32" i="53"/>
  <c r="E36" i="53"/>
  <c r="E40" i="53"/>
  <c r="E44" i="53"/>
  <c r="K52" i="53"/>
  <c r="K56" i="53"/>
  <c r="K60" i="53"/>
  <c r="K48" i="53"/>
  <c r="H52" i="53"/>
  <c r="H56" i="53"/>
  <c r="H60" i="53"/>
  <c r="H48" i="53"/>
  <c r="E52" i="53"/>
  <c r="E56" i="53"/>
  <c r="E60" i="53"/>
  <c r="E48" i="53"/>
  <c r="K34" i="53"/>
  <c r="K38" i="53"/>
  <c r="K42" i="53"/>
  <c r="K46" i="53"/>
  <c r="H35" i="53"/>
  <c r="H39" i="53"/>
  <c r="H43" i="53"/>
  <c r="H31" i="53"/>
  <c r="E35" i="53"/>
  <c r="E39" i="53"/>
  <c r="E43" i="53"/>
  <c r="E31" i="53"/>
  <c r="K51" i="53"/>
  <c r="K55" i="53"/>
  <c r="K59" i="53"/>
  <c r="K63" i="53"/>
  <c r="H51" i="53"/>
  <c r="H55" i="53"/>
  <c r="H59" i="53"/>
  <c r="H63" i="53"/>
  <c r="E51" i="53"/>
  <c r="E55" i="53"/>
  <c r="E59" i="53"/>
  <c r="E63" i="53"/>
  <c r="K33" i="53"/>
  <c r="K37" i="53"/>
  <c r="K41" i="53"/>
  <c r="K45" i="53"/>
  <c r="H34" i="53"/>
  <c r="H38" i="53"/>
  <c r="H42" i="53"/>
  <c r="H46" i="53"/>
  <c r="E34" i="53"/>
  <c r="E38" i="53"/>
  <c r="E42" i="53"/>
  <c r="E46" i="53"/>
  <c r="K50" i="53"/>
  <c r="K54" i="53"/>
  <c r="K58" i="53"/>
  <c r="K62" i="53"/>
  <c r="H50" i="53"/>
  <c r="H54" i="53"/>
  <c r="H58" i="53"/>
  <c r="H62" i="53"/>
  <c r="E50" i="53"/>
  <c r="E54" i="53"/>
  <c r="E58" i="53"/>
  <c r="E62" i="53"/>
  <c r="K32" i="53"/>
  <c r="K36" i="53"/>
  <c r="K40" i="53"/>
  <c r="K44" i="53"/>
  <c r="H33" i="53"/>
  <c r="H37" i="53"/>
  <c r="H41" i="53"/>
  <c r="H45" i="53"/>
  <c r="E33" i="53"/>
  <c r="E37" i="53"/>
  <c r="E41" i="53"/>
  <c r="E45" i="53"/>
  <c r="N37" i="53"/>
  <c r="N45" i="53"/>
  <c r="N44" i="53"/>
  <c r="N54" i="53"/>
  <c r="N31" i="53"/>
  <c r="N46" i="53"/>
  <c r="N43" i="53"/>
  <c r="N57" i="53"/>
  <c r="N60" i="53"/>
  <c r="N61" i="53"/>
  <c r="N59" i="53"/>
  <c r="N53" i="53"/>
  <c r="N33" i="53"/>
  <c r="N41" i="53"/>
  <c r="N32" i="53"/>
  <c r="N40" i="53"/>
  <c r="N36" i="53"/>
  <c r="N48" i="53"/>
  <c r="N38" i="53"/>
  <c r="N35" i="53"/>
  <c r="N63" i="53"/>
  <c r="N56" i="53"/>
  <c r="N49" i="53"/>
  <c r="N34" i="53"/>
  <c r="N42" i="53"/>
  <c r="N39" i="53"/>
  <c r="N55" i="53"/>
  <c r="N62" i="53"/>
  <c r="V56" i="74"/>
  <c r="N56" i="74"/>
  <c r="F56" i="74"/>
  <c r="X76" i="74"/>
  <c r="T76" i="74"/>
  <c r="P76" i="74"/>
  <c r="L76" i="74"/>
  <c r="H76" i="74"/>
  <c r="D76" i="74"/>
  <c r="T56" i="74"/>
  <c r="L56" i="74"/>
  <c r="D56" i="74"/>
  <c r="F76" i="74"/>
  <c r="T36" i="74"/>
  <c r="R36" i="74"/>
  <c r="L36" i="74"/>
  <c r="J36" i="74"/>
  <c r="Z25" i="74"/>
  <c r="Z29" i="74"/>
  <c r="Z33" i="74"/>
  <c r="Z28" i="74"/>
  <c r="Z32" i="74"/>
  <c r="Z45" i="74"/>
  <c r="Z49" i="74"/>
  <c r="Z46" i="74"/>
  <c r="Z48" i="74"/>
  <c r="Z50" i="74"/>
  <c r="Z52" i="74"/>
  <c r="Z54" i="74"/>
  <c r="Z44" i="74"/>
  <c r="V76" i="74"/>
  <c r="R76" i="74"/>
  <c r="N76" i="74"/>
  <c r="J76" i="74"/>
  <c r="X56" i="74"/>
  <c r="P56" i="74"/>
  <c r="H56" i="74"/>
  <c r="X36" i="74"/>
  <c r="V36" i="74"/>
  <c r="P36" i="74"/>
  <c r="N36" i="74"/>
  <c r="H36" i="74"/>
  <c r="F36" i="74"/>
  <c r="Z27" i="74"/>
  <c r="Z31" i="74"/>
  <c r="Z35" i="74"/>
  <c r="Z26" i="74"/>
  <c r="Z30" i="74"/>
  <c r="Z34" i="74"/>
  <c r="Z47" i="74"/>
  <c r="Z51" i="74"/>
  <c r="Z55" i="74"/>
  <c r="L52" i="64"/>
  <c r="O52" i="64"/>
  <c r="K51" i="64"/>
  <c r="H51" i="64"/>
  <c r="E51" i="64"/>
  <c r="I52" i="64"/>
  <c r="F52" i="64"/>
  <c r="E39" i="64"/>
  <c r="K39" i="64"/>
  <c r="H39" i="64"/>
  <c r="K35" i="47"/>
  <c r="M41" i="61"/>
  <c r="M47" i="62"/>
  <c r="J45" i="32"/>
  <c r="M31" i="32"/>
  <c r="M33" i="32"/>
  <c r="M35" i="32"/>
  <c r="M37" i="32"/>
  <c r="M39" i="32"/>
  <c r="M41" i="32"/>
  <c r="M43" i="32"/>
  <c r="M30" i="32"/>
  <c r="M32" i="32"/>
  <c r="M34" i="32"/>
  <c r="M36" i="32"/>
  <c r="M38" i="32"/>
  <c r="M40" i="32"/>
  <c r="M42" i="32"/>
  <c r="M44" i="32"/>
  <c r="M29" i="32"/>
  <c r="D45" i="32"/>
  <c r="H37" i="76"/>
  <c r="P25" i="73"/>
  <c r="P41" i="61"/>
  <c r="P42" i="57"/>
  <c r="P47" i="62"/>
  <c r="P41" i="71"/>
  <c r="P46" i="55"/>
  <c r="M33" i="31"/>
  <c r="D38" i="80"/>
  <c r="J38" i="80"/>
  <c r="G38" i="80"/>
  <c r="P38" i="80"/>
  <c r="M54" i="83"/>
  <c r="M46" i="55" l="1"/>
  <c r="J46" i="60"/>
  <c r="M42" i="57"/>
  <c r="K47" i="53"/>
  <c r="K65" i="53" s="1"/>
  <c r="N64" i="53"/>
  <c r="N47" i="53"/>
  <c r="E47" i="53"/>
  <c r="H47" i="53"/>
  <c r="H65" i="53" s="1"/>
  <c r="E64" i="53"/>
  <c r="H64" i="53"/>
  <c r="K64" i="53"/>
  <c r="Z36" i="74"/>
  <c r="Z56" i="74"/>
  <c r="K52" i="64"/>
  <c r="E52" i="64"/>
  <c r="H52" i="64"/>
  <c r="M45" i="32"/>
  <c r="N65" i="53" l="1"/>
  <c r="E65" i="53"/>
</calcChain>
</file>

<file path=xl/comments1.xml><?xml version="1.0" encoding="utf-8"?>
<comments xmlns="http://schemas.openxmlformats.org/spreadsheetml/2006/main">
  <authors>
    <author>edb</author>
  </authors>
  <commentList>
    <comment ref="B3" authorId="0" shapeId="0">
      <text>
        <r>
          <rPr>
            <sz val="10"/>
            <color indexed="81"/>
            <rFont val="Arial"/>
            <family val="2"/>
          </rPr>
          <t xml:space="preserve">
Le rapport des services d'urgence est généré par année d'enregistrement RHM lorsque tous les hôpitaux ont finalisé leurs données.</t>
        </r>
      </text>
    </comment>
  </commentList>
</comments>
</file>

<file path=xl/sharedStrings.xml><?xml version="1.0" encoding="utf-8"?>
<sst xmlns="http://schemas.openxmlformats.org/spreadsheetml/2006/main" count="3379" uniqueCount="665">
  <si>
    <t>STAYNUM</t>
  </si>
  <si>
    <t>%</t>
  </si>
  <si>
    <t>STAYHOSP (A2)</t>
  </si>
  <si>
    <t>A2_HOSPTYPE_FAC</t>
  </si>
  <si>
    <t>STAYHOSP (A2):</t>
  </si>
  <si>
    <t>A1.V5</t>
  </si>
  <si>
    <t>Contact:</t>
  </si>
  <si>
    <t>A2_YEAR_HOSP_IN</t>
  </si>
  <si>
    <t>A2_CODE_SEX</t>
  </si>
  <si>
    <t>A2_CODE_ADM</t>
  </si>
  <si>
    <t>Maandag</t>
  </si>
  <si>
    <t>Dinsdag</t>
  </si>
  <si>
    <t>Woensdag</t>
  </si>
  <si>
    <t>Donderdag</t>
  </si>
  <si>
    <t>Vrijdag</t>
  </si>
  <si>
    <t>Zaterdag</t>
  </si>
  <si>
    <t>Zondag</t>
  </si>
  <si>
    <t>U</t>
  </si>
  <si>
    <t>H, F</t>
  </si>
  <si>
    <t>C, D</t>
  </si>
  <si>
    <t>A2.V17</t>
  </si>
  <si>
    <t>A5.V11</t>
  </si>
  <si>
    <t>A5_HOUR_UNIT_IN</t>
  </si>
  <si>
    <t>ORDER_UNIT=1</t>
  </si>
  <si>
    <t>STAYUNIT (A5)</t>
  </si>
  <si>
    <t>A2.V1a</t>
  </si>
  <si>
    <t>A2.V1b</t>
  </si>
  <si>
    <t>CODE_AGR</t>
  </si>
  <si>
    <t>A2.V24</t>
  </si>
  <si>
    <t>A2_CODE_INDIC_AGE</t>
  </si>
  <si>
    <t>PATHOSPI (A1)</t>
  </si>
  <si>
    <t>A1_YEAR_BIRTH</t>
  </si>
  <si>
    <t>A5_MIN_UNIT_IN</t>
  </si>
  <si>
    <t>A5_YEAR_UNIT_IN</t>
  </si>
  <si>
    <t>A5_MONTH_UNIT_IN</t>
  </si>
  <si>
    <t>A5_DAY_UNIT_IN</t>
  </si>
  <si>
    <t>ORDER_UNIT = 1</t>
  </si>
  <si>
    <t>A2.V9</t>
  </si>
  <si>
    <t>A2.V10</t>
  </si>
  <si>
    <t>A2.V11</t>
  </si>
  <si>
    <t>A2.V25</t>
  </si>
  <si>
    <t>A2_CODE_ADRBY</t>
  </si>
  <si>
    <t>A2.V23</t>
  </si>
  <si>
    <t>A2_CODE_PLACE_BEFORE_ADM</t>
  </si>
  <si>
    <t>A2.V1-A2.V17</t>
  </si>
  <si>
    <t>Gr A2.V25</t>
  </si>
  <si>
    <t>Gr A5.V11</t>
  </si>
  <si>
    <t>A2.V21</t>
  </si>
  <si>
    <t>A2_CODE_INDIC_NAT</t>
  </si>
  <si>
    <t>Gr A1.V5-A2.V17</t>
  </si>
  <si>
    <t>Gr A2.V1b</t>
  </si>
  <si>
    <t>A2.V1b-A2.V6</t>
  </si>
  <si>
    <t>A2_MONTH_HOSP_IN</t>
  </si>
  <si>
    <t>A5.V7-A2.V14</t>
  </si>
  <si>
    <t>CODE_UNIT</t>
  </si>
  <si>
    <t>AKT</t>
  </si>
  <si>
    <t>BRU</t>
  </si>
  <si>
    <t>DAY</t>
  </si>
  <si>
    <t>DIV</t>
  </si>
  <si>
    <t>INT</t>
  </si>
  <si>
    <t>OPR</t>
  </si>
  <si>
    <t>OUT</t>
  </si>
  <si>
    <t>SPE</t>
  </si>
  <si>
    <t>URG</t>
  </si>
  <si>
    <t>C</t>
  </si>
  <si>
    <t>D</t>
  </si>
  <si>
    <t>F</t>
  </si>
  <si>
    <t>H</t>
  </si>
  <si>
    <t>M6.V7R</t>
  </si>
  <si>
    <t>CODE_UNIT = URG</t>
  </si>
  <si>
    <t>URGADMIN (M6)</t>
  </si>
  <si>
    <t>M6_TYPE_INFO_URG = R</t>
  </si>
  <si>
    <t>M6_CODE_INFO_URG</t>
  </si>
  <si>
    <t>M6.V7T</t>
  </si>
  <si>
    <t>M6.V7L</t>
  </si>
  <si>
    <t>M6_TYPE_INFO_URG = T</t>
  </si>
  <si>
    <t>M6_TYPE_INFO_URG = L</t>
  </si>
  <si>
    <t>DAYMIX</t>
  </si>
  <si>
    <t>TRANS</t>
  </si>
  <si>
    <t>A6.V5</t>
  </si>
  <si>
    <t>TRANSPOR (A6)</t>
  </si>
  <si>
    <t>TYPE_TRANSPORT</t>
  </si>
  <si>
    <t>M6.V7F</t>
  </si>
  <si>
    <t>M6.V7O</t>
  </si>
  <si>
    <t>M6_TYPE_INFO_URG = O</t>
  </si>
  <si>
    <t>M6_TYPE_INFO_URG = F</t>
  </si>
  <si>
    <t>A2.V10-V11</t>
  </si>
  <si>
    <t>A5.V9</t>
  </si>
  <si>
    <t>Gr A5.V9</t>
  </si>
  <si>
    <t>A5.V10</t>
  </si>
  <si>
    <t>Gr A5.V10</t>
  </si>
  <si>
    <t>A5.V10-V11</t>
  </si>
  <si>
    <t>1 - PIT</t>
  </si>
  <si>
    <t>.</t>
  </si>
  <si>
    <t>A1.V5-A2.V17a</t>
  </si>
  <si>
    <t>A1.V5-A2.V17b</t>
  </si>
  <si>
    <t>Publication du SPF Santé publique, Sécurité de la Chaîne alimentaire et Environnement</t>
  </si>
  <si>
    <t>DG Soins de Santé, Service Datamanagement, Cellule Gestion des Banques de Données</t>
  </si>
  <si>
    <t>info.rhmzg@sante.belgique.be</t>
  </si>
  <si>
    <t>Titre du tableau</t>
  </si>
  <si>
    <t>Introduction</t>
  </si>
  <si>
    <t>Dernière mise à jour:</t>
  </si>
  <si>
    <t>Type de séjour</t>
  </si>
  <si>
    <t>Hospitalisation classique</t>
  </si>
  <si>
    <t>Hospitalisation de jour</t>
  </si>
  <si>
    <t>1 et 2</t>
  </si>
  <si>
    <t>Année d'enregistrement RHM</t>
  </si>
  <si>
    <t>Semestres</t>
  </si>
  <si>
    <t>Données sélectionées</t>
  </si>
  <si>
    <t>Index (cliquez)</t>
  </si>
  <si>
    <t>Aperçu</t>
  </si>
  <si>
    <t>Aperçu Feed-back National des services d'urgence</t>
  </si>
  <si>
    <t>Nombre de séjours dans la première unité de soins par type de séjour hospitalier</t>
  </si>
  <si>
    <t>Code d'unité de soins
avec ORDER_UNIT=1</t>
  </si>
  <si>
    <t>Nombre total de séjours</t>
  </si>
  <si>
    <t>Pourcentage de séjours</t>
  </si>
  <si>
    <t>Type de séjour hospitalier (A2_HOSPTYPE_FAC)</t>
  </si>
  <si>
    <t xml:space="preserve"> = Total de la colonne</t>
  </si>
  <si>
    <t>= % total de la colonne par rapport à tous les séjours</t>
  </si>
  <si>
    <t>Total</t>
  </si>
  <si>
    <t>Nombre</t>
  </si>
  <si>
    <t>=Total de la colonne</t>
  </si>
  <si>
    <t xml:space="preserve"> = % du total</t>
  </si>
  <si>
    <t>Chaque code A2_HOSPTYPE_FAC</t>
  </si>
  <si>
    <t>Nombre de séjours au service des urgences par mois d'admission et par province de l'hôpital, urgence ambulatoire uniquement</t>
  </si>
  <si>
    <t>Nombre de séjours au service des urgences par mois d'admission et par province de l'hôpital, hospitalisation classique uniquement</t>
  </si>
  <si>
    <t>Nombre de séjours au service des urgences par mois d'admission et par province de l'hôpital, hospitalisation de jour uniquement</t>
  </si>
  <si>
    <t>Nombre de séjours et durée moyenne de séjour au service des urgences par sexe du patient et province de l'hôpital</t>
  </si>
  <si>
    <t>Nombre de séjours et durée moyenne de séjour au service des urgences par sexe</t>
  </si>
  <si>
    <t>Nombre de séjours et durée moyenne de séjour au service des urgences par classe d'âge</t>
  </si>
  <si>
    <t>Nombre de séjours et durée moyenne de séjour au service des urgences par province de l'hôpital</t>
  </si>
  <si>
    <t>Nombre de séjours et durée moyenne de séjour au service des urgences par commune de l'hôpital</t>
  </si>
  <si>
    <t>Nombre de séjours et durée moyenne de séjour au service des urgences par mois d'admission</t>
  </si>
  <si>
    <t>Nombre de séjours et durée moyenne de séjour au service des urgences par jour d'admission</t>
  </si>
  <si>
    <t>Nombre de séjours et durée moyenne de séjour au service des urgences par heure d'admission</t>
  </si>
  <si>
    <t>Nombre de séjours au service des urgences par mois d'admission et province de l'hôpital, pour chaque type de séjour</t>
  </si>
  <si>
    <t>Nombre de séjours au service des urgences par jour et heure d'admission</t>
  </si>
  <si>
    <t>Nombre de séjours par mois de sortie du service des urgences</t>
  </si>
  <si>
    <t>Nombre de séjours par jour de sortie du service des urgences</t>
  </si>
  <si>
    <t>Nombre de séjours par heure de sortie du service des urgences</t>
  </si>
  <si>
    <t>Nombre de séjours par jour et heure de sortie du service des urgences</t>
  </si>
  <si>
    <t>Nombre de séjours et durée moyenne de séjour au service des urgences par nationalité</t>
  </si>
  <si>
    <t>Nombre de séjours et durée moyenne de séjour au service des urgences par lieu avant l'admission</t>
  </si>
  <si>
    <t>Nombre de séjours et durée moyenne de séjour au service des urgences par type d'admission</t>
  </si>
  <si>
    <t>Nombre de séjours et durée moyenne de séjour au service des urgences par catégorie "adressé par"</t>
  </si>
  <si>
    <t>Nombre de séjours et durée moyenne de séjour au service des urgences par type de transport</t>
  </si>
  <si>
    <t>Nombre de séjours et durée moyenne de séjour au service des urgences par "motif d'admission au service des urgences"</t>
  </si>
  <si>
    <t>Nombre de séjours et durée moyenne de séjour au service des urgences par "rôle dans un accident de la route"</t>
  </si>
  <si>
    <t>Nombre de séjours et durée moyenne de séjour au service des urgences par "suivi éventuel après le passage aux urgences"</t>
  </si>
  <si>
    <t>Nombre de séjours et durée moyenne de séjour au service des urgences par "traitement au service des urgences"</t>
  </si>
  <si>
    <t>Nombre de séjours et durée moyenne de séjour au service des urgences par "type de lésion"</t>
  </si>
  <si>
    <t>Description des tableaux et des graphiques</t>
  </si>
  <si>
    <t>Données sélectionnées</t>
  </si>
  <si>
    <t>La durée de séjour dans le service des urgences</t>
  </si>
  <si>
    <t>Affichage dans les tableaux</t>
  </si>
  <si>
    <t>Tableaux</t>
  </si>
  <si>
    <t>et</t>
  </si>
  <si>
    <t>graphiques</t>
  </si>
  <si>
    <t>Tous les patients de tous les hôpitaux sont repris dans le tableau (y compris ceux de sexe indéfinissable ou changé)</t>
  </si>
  <si>
    <t>Nombre total de séjours et durée moyenne de séjour</t>
  </si>
  <si>
    <t>Par type de séjour</t>
  </si>
  <si>
    <t>Tous les séjours en Belgique</t>
  </si>
  <si>
    <t>Tous les séjours aux urgences</t>
  </si>
  <si>
    <t>% aux urgences</t>
  </si>
  <si>
    <t>Belgique</t>
  </si>
  <si>
    <t>Nombre de séjours</t>
  </si>
  <si>
    <t>% séjours (colonne)</t>
  </si>
  <si>
    <t>% séjours (ligne)</t>
  </si>
  <si>
    <t>Durée moy. (h)</t>
  </si>
  <si>
    <t>% séjours</t>
  </si>
  <si>
    <t>Categoriés du code US</t>
  </si>
  <si>
    <t>Région de l'hôpital
CODE_AGR</t>
  </si>
  <si>
    <t>Région flamande
CODE_AGR</t>
  </si>
  <si>
    <t>Région de Bruxelles-Capitale</t>
  </si>
  <si>
    <t>Région wallonne</t>
  </si>
  <si>
    <t>La durée de séjour moyenne dans le service d’urgence est donnée en heures</t>
  </si>
  <si>
    <t>Hospitalisation de jour
A2_HOSPTYPE_FAC = C, D</t>
  </si>
  <si>
    <t>Hospitalisation classique
A2_HOSPTYPE_FAC = H, F</t>
  </si>
  <si>
    <t>= Nombre de séjours dans STAYHOSP par catégorie en Belgique</t>
  </si>
  <si>
    <t>= durée moyenne de tous les séjours</t>
  </si>
  <si>
    <t>= durée moyenne de tous les séjours par type</t>
  </si>
  <si>
    <t>1 catégorie par région</t>
  </si>
  <si>
    <t>Province de l'hôpital
CODE_AGR</t>
  </si>
  <si>
    <t>1 catégorie par province</t>
  </si>
  <si>
    <t>Flandre occidentale</t>
  </si>
  <si>
    <t>Flandre orientale</t>
  </si>
  <si>
    <t>Anvers</t>
  </si>
  <si>
    <t>Limbourg</t>
  </si>
  <si>
    <t>Brabant flamand</t>
  </si>
  <si>
    <t>Hainaut</t>
  </si>
  <si>
    <t>Brabant wallon</t>
  </si>
  <si>
    <t>Liège</t>
  </si>
  <si>
    <t>Namur</t>
  </si>
  <si>
    <t>Luxembourg</t>
  </si>
  <si>
    <t>= durée moyenne en urgences (heures)</t>
  </si>
  <si>
    <t>= Nombre de séjours dans STAYUNIT par catégorie et type de séjour</t>
  </si>
  <si>
    <t>Urgence ambulatoire
A2_HOSPTYPE_FAC = U</t>
  </si>
  <si>
    <t>Classes d'âge
A2_CODE_INDIC_AGE et A1_YEAR_BIRTH</t>
  </si>
  <si>
    <t>0 - 7 jours</t>
  </si>
  <si>
    <t>8 - 14 jours</t>
  </si>
  <si>
    <t>15 - 28 jours</t>
  </si>
  <si>
    <t>29 jours &lt; 1 an</t>
  </si>
  <si>
    <t>1 - 9 ans</t>
  </si>
  <si>
    <t>10 - 19 ans</t>
  </si>
  <si>
    <t>20 - 29 ans</t>
  </si>
  <si>
    <t>30 - 39 ans</t>
  </si>
  <si>
    <t>40 - 49 ans</t>
  </si>
  <si>
    <t>50 - 59 ans</t>
  </si>
  <si>
    <t>60 - 69 ans</t>
  </si>
  <si>
    <t>70 - 79 ans</t>
  </si>
  <si>
    <t>80 - 89 ans</t>
  </si>
  <si>
    <t>100 - 109 ans</t>
  </si>
  <si>
    <t>90 - 99 ans</t>
  </si>
  <si>
    <t>110 - 119 ans</t>
  </si>
  <si>
    <t>Pourcentage de séjours au service des urgences par province de l'hôpital</t>
  </si>
  <si>
    <t>Urgence ambulatoire</t>
  </si>
  <si>
    <t>l'ensemble des urgences</t>
  </si>
  <si>
    <t>% de séjours par province</t>
  </si>
  <si>
    <t>1- Masculin</t>
  </si>
  <si>
    <t>2- Féminin</t>
  </si>
  <si>
    <t>Sexe
A2_CODE_SEX</t>
  </si>
  <si>
    <t>0 - Indéfinissable</t>
  </si>
  <si>
    <t>1 - Masculin</t>
  </si>
  <si>
    <t>2 - Féminin</t>
  </si>
  <si>
    <t>3 - Changé</t>
  </si>
  <si>
    <t>Classes d'âge
A2_CODE_INDIC_AGE
et A1_YEAR_BIRTH</t>
  </si>
  <si>
    <t>classes d'âge
A2_CODE_INDIC_AGE et A1_YEAR_BIRTH</t>
  </si>
  <si>
    <t>Catégories de 10 ans par sexe</t>
  </si>
  <si>
    <t>Tous âges</t>
  </si>
  <si>
    <t>1- Masculin
2- Féminin</t>
  </si>
  <si>
    <t>= moyenne par sexe</t>
  </si>
  <si>
    <t xml:space="preserve"> = Total de la colonne par sexe</t>
  </si>
  <si>
    <t>1 catégorie par valeur de A2_CODE_SEX</t>
  </si>
  <si>
    <t xml:space="preserve"> = % du total par sexe</t>
  </si>
  <si>
    <t>= % par rapport à tous les séjours aux urgences</t>
  </si>
  <si>
    <t>= moyenne par sexe et type de séjour</t>
  </si>
  <si>
    <t>Catégories des provinces</t>
  </si>
  <si>
    <t>Toutes les provinces</t>
  </si>
  <si>
    <t xml:space="preserve"> = % du total par province</t>
  </si>
  <si>
    <t>Pourcentage de séjours au service des urgences par sexe et classe d'âge</t>
  </si>
  <si>
    <t>% séjours sexe et âge</t>
  </si>
  <si>
    <t>%  dans chaque groupe</t>
  </si>
  <si>
    <t>Urgence ambulatoire M</t>
  </si>
  <si>
    <t>Urgence ambulatoire V</t>
  </si>
  <si>
    <t>Hospitalisation classique M</t>
  </si>
  <si>
    <t>Hospitalisation classique V</t>
  </si>
  <si>
    <t>Hospitalisation de jour M</t>
  </si>
  <si>
    <t>Hospitalisation de jour V</t>
  </si>
  <si>
    <t>ORDER_UNIT = 1 et URG</t>
  </si>
  <si>
    <t>Janvier</t>
  </si>
  <si>
    <t>Mars</t>
  </si>
  <si>
    <t>Avril</t>
  </si>
  <si>
    <t>Mai</t>
  </si>
  <si>
    <t>Juin</t>
  </si>
  <si>
    <t>Juillet</t>
  </si>
  <si>
    <t>Septembre</t>
  </si>
  <si>
    <t>Novembre</t>
  </si>
  <si>
    <t>Décembre</t>
  </si>
  <si>
    <t>Mois d'admission aux urgences
A5_MONTH_UNIT_IN</t>
  </si>
  <si>
    <t>0-7 j</t>
  </si>
  <si>
    <t>8-14 j</t>
  </si>
  <si>
    <t>15-28 j</t>
  </si>
  <si>
    <t>29 j &lt; 1 a</t>
  </si>
  <si>
    <t>1-9 a</t>
  </si>
  <si>
    <t>10-19 a</t>
  </si>
  <si>
    <t>20-29 a</t>
  </si>
  <si>
    <t>30-39 a</t>
  </si>
  <si>
    <t>40-49 a</t>
  </si>
  <si>
    <t>50-59 a</t>
  </si>
  <si>
    <t>60-69 a</t>
  </si>
  <si>
    <t>70-79 a</t>
  </si>
  <si>
    <t>80-89 a</t>
  </si>
  <si>
    <t>90-99 a</t>
  </si>
  <si>
    <t>100-109 a</t>
  </si>
  <si>
    <t>110-119 a</t>
  </si>
  <si>
    <t>Février</t>
  </si>
  <si>
    <t>Août</t>
  </si>
  <si>
    <t>Octobre</t>
  </si>
  <si>
    <t>% séjours mois d'admission Maand opname</t>
  </si>
  <si>
    <t>Urgences ambulatoire</t>
  </si>
  <si>
    <t>Pourcentage de séjours au service des urgences par mois d'admission</t>
  </si>
  <si>
    <t>% séjours mois d'admission</t>
  </si>
  <si>
    <t>Jour d'admission aux urgences
A5_DAY_UNIT_IN</t>
  </si>
  <si>
    <t>Lundi</t>
  </si>
  <si>
    <t>Mardi</t>
  </si>
  <si>
    <t>Mercredi</t>
  </si>
  <si>
    <t>Jeudi</t>
  </si>
  <si>
    <t>Vendredi</t>
  </si>
  <si>
    <t>Samedi</t>
  </si>
  <si>
    <t>Dimanche</t>
  </si>
  <si>
    <t>Heure d'admission aux urgences
A5_HOUR_UNIT_IN</t>
  </si>
  <si>
    <t>1 catégorie par jour d'admission
(A2_YEAR / MONTH / DAY_HOSP_IN)</t>
  </si>
  <si>
    <t>Heure d'admission aux urgences
A5_HOUR_UNIT_IN *</t>
  </si>
  <si>
    <t>ORDER_UNIT=1 et URG</t>
  </si>
  <si>
    <t>Pourcentage de séjours au service des urgences par jour d'admission</t>
  </si>
  <si>
    <t>Pourcentage de séjours au service des urgences par heure d'admission</t>
  </si>
  <si>
    <t>% séjours jour d'admission</t>
  </si>
  <si>
    <t>% séjours heure d'admission</t>
  </si>
  <si>
    <t>Province de l'hôpital
et
mois</t>
  </si>
  <si>
    <t>Par province de l'hôpital</t>
  </si>
  <si>
    <t>= Nombre de séjours dans STAYHOSP par province et mois</t>
  </si>
  <si>
    <t xml:space="preserve"> = % du total par jour</t>
  </si>
  <si>
    <t>de ORDER_UNIT = 1 et URG</t>
  </si>
  <si>
    <t>Catégories des heures</t>
  </si>
  <si>
    <t>Jour entier</t>
  </si>
  <si>
    <t>Mois de sortie des urgences</t>
  </si>
  <si>
    <t xml:space="preserve"> = % du total par type de séjour</t>
  </si>
  <si>
    <t>= Total de la colonne</t>
  </si>
  <si>
    <t>du ORDER_UNIT = 2 après URG:</t>
  </si>
  <si>
    <t>= Nombre de séjours dans STAYHOSP par catégorie et type de séjour</t>
  </si>
  <si>
    <t>Jour de sortie des urgences</t>
  </si>
  <si>
    <t>Heure de sortie des urgences</t>
  </si>
  <si>
    <t>Heure de sortie des urgences *</t>
  </si>
  <si>
    <t>Indicateur de nationalité
A2_CODE_INDIC_NAT</t>
  </si>
  <si>
    <t>OO - Nationalité inconnue</t>
  </si>
  <si>
    <t>BE - Nationalité Belge</t>
  </si>
  <si>
    <t>DE - Nationalité allemande</t>
  </si>
  <si>
    <t>FR - Nationalité française</t>
  </si>
  <si>
    <t>UK - Nationalité anglaise</t>
  </si>
  <si>
    <t>LU - Nationalité luxembourgeoise</t>
  </si>
  <si>
    <t>NL - Nationalité néerlandaise</t>
  </si>
  <si>
    <t>EU - Nationalité d'un autre pays de l'UE</t>
  </si>
  <si>
    <t>ER - Nationalité européenne hors UE</t>
  </si>
  <si>
    <t>AF - Nationalité d'un pays d'Afrique</t>
  </si>
  <si>
    <t>AM - Nationalité d'un pays d'Amérique</t>
  </si>
  <si>
    <t>AZ - Nationalité d'un pays d'Asie</t>
  </si>
  <si>
    <t>OC - Nationalité d'un pays d'Océanie</t>
  </si>
  <si>
    <t>Lieu avant l'admission
A2_CODE_PLACE_BEFORE_ADM</t>
  </si>
  <si>
    <t>0 - Inconnu</t>
  </si>
  <si>
    <t>2 - Admission administrative d'un long séjour lors d'une fusion</t>
  </si>
  <si>
    <t>7 - MSP ou habitation protégée</t>
  </si>
  <si>
    <t>8 - Né à l'hôpital</t>
  </si>
  <si>
    <t>9 - Autres</t>
  </si>
  <si>
    <t>A - Sur le chemin du travail et retour</t>
  </si>
  <si>
    <t>B - Au travail</t>
  </si>
  <si>
    <t>C - Sur le chemin de l'école et retour</t>
  </si>
  <si>
    <t>E - Circulation (excepté sur le chemin du travail et de l'école)</t>
  </si>
  <si>
    <t>F - Lors de la pratique de sports (excepté à l'école)</t>
  </si>
  <si>
    <t>G - Lieu public</t>
  </si>
  <si>
    <t>M - Enregistrement intermédiaire d'un séjour de longue durée</t>
  </si>
  <si>
    <t>L - Dernier enregistrement d'un séjour de longue durée</t>
  </si>
  <si>
    <t>6 - MRS ou home pour personnes âgées</t>
  </si>
  <si>
    <t>Type d'admission
A2_CODE_ADM</t>
  </si>
  <si>
    <t>3 - Admission planifiée</t>
  </si>
  <si>
    <t>5 - Retour de transfert</t>
  </si>
  <si>
    <t>6 - Placement</t>
  </si>
  <si>
    <t>Adressé par
A2_CODE_ADRBY</t>
  </si>
  <si>
    <t>1 - De sa propre initiative</t>
  </si>
  <si>
    <t>3 - Médecin spécialiste de l'hôpital</t>
  </si>
  <si>
    <t>4 - Médecin spécialiste extérieur à l'hôpital</t>
  </si>
  <si>
    <t>5 - Organisme assureur</t>
  </si>
  <si>
    <t>6 - Tiers</t>
  </si>
  <si>
    <t>A - Généraliste du patient avec une lettre d'introduction</t>
  </si>
  <si>
    <t>B - Généraliste du patient après contact téléphonique ou oral</t>
  </si>
  <si>
    <t>D - Médecin de garde après contact téléphonique ou oral</t>
  </si>
  <si>
    <t>Pourcentage de séjours au service des urgences par groupe 'adressé par'</t>
  </si>
  <si>
    <t>Adressé par</t>
  </si>
  <si>
    <t>Médecin (spécialiste ou généraliste)</t>
  </si>
  <si>
    <t>Autre</t>
  </si>
  <si>
    <t>Par groupe</t>
  </si>
  <si>
    <t>% aux</t>
  </si>
  <si>
    <t>urgences</t>
  </si>
  <si>
    <t>total et %</t>
  </si>
  <si>
    <t>Tous 100%</t>
  </si>
  <si>
    <t>CODE_UNIT commençant par URG</t>
  </si>
  <si>
    <t>Type de transport dans TRANSPOR
TYPE_TRANSPORT</t>
  </si>
  <si>
    <t>Catégories par type de transport</t>
  </si>
  <si>
    <t>1 - SMUR</t>
  </si>
  <si>
    <t>1 - Ambulance agréée</t>
  </si>
  <si>
    <t>1 - Ambulance non agréée hôp.</t>
  </si>
  <si>
    <t>1 - Ambulance non agréée privé</t>
  </si>
  <si>
    <t>2 - SMUR + PIT</t>
  </si>
  <si>
    <t>2 - SMUR + Ambulance agréée</t>
  </si>
  <si>
    <t>2 - Ambulance agréée + PIT</t>
  </si>
  <si>
    <t>3 - SMUR + Ambulance agréée + PIT</t>
  </si>
  <si>
    <t>4 - 4 moyens de transport</t>
  </si>
  <si>
    <t>2 - SMUR + Ambulance non agréée hôp.</t>
  </si>
  <si>
    <t>2 - Ambulance agréée + Ambulance non agréée hôp.</t>
  </si>
  <si>
    <t>2 - Ambulance non agréée hôp. + PIT</t>
  </si>
  <si>
    <t>3 - SMUR + Ambulance agréée + Ambulance non agréée hôp.</t>
  </si>
  <si>
    <t>3 - Ambulance agréée + Ambulance non agréée hôp. + PIT</t>
  </si>
  <si>
    <t>2 - SMUR + Ambulance non agréée privé</t>
  </si>
  <si>
    <t>2 - Ambulance agréée + Ambulance non agréée privé</t>
  </si>
  <si>
    <t>3 - SMUR + Ambulance agréée + Ambulance non agréée privé</t>
  </si>
  <si>
    <t>3 - SMUR + Ambulance non agréée privé + PIT</t>
  </si>
  <si>
    <t>3 - Ambulance agréée + Ambulance non agréée privé + PIT</t>
  </si>
  <si>
    <t>2 - Ambulance non agréée hôp. + Ambulance non agréée privé</t>
  </si>
  <si>
    <t>3 - SMUR + Ambulance non agréée hôp. + PIT</t>
  </si>
  <si>
    <t>2 - Ambulance non agréée privé + PIT</t>
  </si>
  <si>
    <t>Autre transport</t>
  </si>
  <si>
    <t>A - Autre intoxication</t>
  </si>
  <si>
    <t>B - Accouchement</t>
  </si>
  <si>
    <t>C - Contrôle</t>
  </si>
  <si>
    <t>F - Tentative de suicide</t>
  </si>
  <si>
    <t>O - Intoxication au CO</t>
  </si>
  <si>
    <t>S - Motifs sociaux, mentaux ou psychiques</t>
  </si>
  <si>
    <t>T - Accident / traumatisme</t>
  </si>
  <si>
    <t>Z - Maladie organique</t>
  </si>
  <si>
    <t>Motif du contact avec le service d'urgence
M6_CODE_INFO_URG où M6_TYPE_INFO_URG=R</t>
  </si>
  <si>
    <t>Tous les séjours dans URGADMIN</t>
  </si>
  <si>
    <t>% urg. Dans URGADMIN</t>
  </si>
  <si>
    <t>= Nombre de séjours dans URGADMIN par catégorie</t>
  </si>
  <si>
    <t>Nombre de rôles</t>
  </si>
  <si>
    <t>% de rôles</t>
  </si>
  <si>
    <t>A - Piéton</t>
  </si>
  <si>
    <t>B - Cycliste</t>
  </si>
  <si>
    <t>C - Conducteur du véhicule (auto ou plus lourd)</t>
  </si>
  <si>
    <t>D - Passager du véhicule (auto ou plus lourd)</t>
  </si>
  <si>
    <t>F - Passager d'une vélomoteur / d'une moto</t>
  </si>
  <si>
    <t>Rôle dans l'accident de la route
M6_CODE_INFO_URG où M6_TYPE_INFO_URG=O</t>
  </si>
  <si>
    <t>Suivi après le contact avec le service d'urgence
M6_CODE_INFO_URG où M6_TYPE_INFO_URG=F</t>
  </si>
  <si>
    <t>Nombre de suivis</t>
  </si>
  <si>
    <t>% suivis</t>
  </si>
  <si>
    <t>C - Sortie après examen sans traitement</t>
  </si>
  <si>
    <t>D - Sortie sans examen ni traitement</t>
  </si>
  <si>
    <t>Nombre total de suivis après urgence et durée de séjour moyenne</t>
  </si>
  <si>
    <t>A - Traitement pour intoxication aiguë</t>
  </si>
  <si>
    <t>B - Soin de plaies</t>
  </si>
  <si>
    <t>C - Suture</t>
  </si>
  <si>
    <t>D - Plâtrage</t>
  </si>
  <si>
    <t>F - Autre médication</t>
  </si>
  <si>
    <t>E - Médication IV</t>
  </si>
  <si>
    <t>G - Autre traitement</t>
  </si>
  <si>
    <t>H - Prise de sang</t>
  </si>
  <si>
    <t>I - Radiodiagnostic</t>
  </si>
  <si>
    <t>J - Monitorage</t>
  </si>
  <si>
    <t>K - Autres examens techniques</t>
  </si>
  <si>
    <t>% trait.</t>
  </si>
  <si>
    <t>Traitement dans le service d'urgence
M6_CODE_INFO_URG où M6_TYPE_INFO_URG=T</t>
  </si>
  <si>
    <t>Type de lésion
M6_CODE_INFO_URG où M6_TYPE_INFO_URG=L</t>
  </si>
  <si>
    <t>A - Intoxication</t>
  </si>
  <si>
    <t>B - Brûlures</t>
  </si>
  <si>
    <t>C - Plaie ouverte</t>
  </si>
  <si>
    <t>D - Fracture</t>
  </si>
  <si>
    <t>E - Luxation, déboîtrement</t>
  </si>
  <si>
    <t>% lésions</t>
  </si>
  <si>
    <t>F - Entorse, foulure</t>
  </si>
  <si>
    <t>G - Contusion, excoriation, écrasement</t>
  </si>
  <si>
    <t>1 catégorie pour chaque A2_CODE_INDIC_NAT</t>
  </si>
  <si>
    <t>Le patient, de sa propre initiative</t>
  </si>
  <si>
    <t>Province
CODE_AGR</t>
  </si>
  <si>
    <t>1 catégorie par mois d'admission
(A2_YEAR_HOSP_IN, A2_MONTH_HOSP_IN)</t>
  </si>
  <si>
    <t>Motif du contact avec le service d'urgence *
M6_CODE_INFO_URG où M6_TYPE_INFO_URG=R</t>
  </si>
  <si>
    <t>Nombre total pour le rôle lors d’un accident de voiture et durée de séjour moyenne</t>
  </si>
  <si>
    <t>De 00:00 à 07:59 inclus</t>
  </si>
  <si>
    <t>De 20:00 à 23:59 inclus</t>
  </si>
  <si>
    <t>De 08:00 à 11:59 inclus</t>
  </si>
  <si>
    <t>De 12:00 à 13:59 inclus</t>
  </si>
  <si>
    <t>De 14:00 à 16:59 inclus</t>
  </si>
  <si>
    <t>De 17:00 à 19:59 inclus</t>
  </si>
  <si>
    <t>* Heures telles qu'enregistrées dans A5_HOUR_UNIT_IN: 0 = 00:00 - 00:59,   1 = 01:00 - 01:59,   etc</t>
  </si>
  <si>
    <t>A2.V1b inw</t>
  </si>
  <si>
    <t>Nombre de séjours au service des urgences pour 1 000 habitants, par province de l'hôpital et pour la Belgique</t>
  </si>
  <si>
    <t>Population au 1/1/2010</t>
  </si>
  <si>
    <t>Nombre pour 1 000 hab.</t>
  </si>
  <si>
    <t>Gr A2.V1b inw</t>
  </si>
  <si>
    <t>Populatie Belgie op 1/1/2010</t>
  </si>
  <si>
    <t>% séjours par province</t>
  </si>
  <si>
    <t>Par 1000 habitants</t>
  </si>
  <si>
    <t>Nombre de séjours au urgences</t>
  </si>
  <si>
    <t>A2.V1b-A2.V21</t>
  </si>
  <si>
    <t>Nombre de séjours au service des urgences par nationalité et province de l'hôpital, pour chaque type de séjour</t>
  </si>
  <si>
    <t>Nombre de séjours au service des urgences par nationalité et par province de l'hôpital, urgence ambulatoire uniquement</t>
  </si>
  <si>
    <t>Nombre de séjours au service des urgences par nationalité et par province de l'hôpital, hospitalisation classique uniquement</t>
  </si>
  <si>
    <t>Nombre de séjours au service des urgences par nationalité et par province de l'hôpital, hospitalisation de jour uniquement</t>
  </si>
  <si>
    <t>Province de l'hôpital
et
nationalité</t>
  </si>
  <si>
    <t>Province de l'hôpital et nationalité</t>
  </si>
  <si>
    <t>1 catégorie per nationalité</t>
  </si>
  <si>
    <t>A2.V1b-A2.V22</t>
  </si>
  <si>
    <t>Nombre de séjours au service des urgences par code d'assurabilité et province de l'hôpital, pour chaque type de séjour</t>
  </si>
  <si>
    <t>Province de l'hôpital et code d'assurabilité</t>
  </si>
  <si>
    <t>Nombre de séjours au service des urgences par code d'assurabilité et par province de l'hôpital, urgence ambulatoire uniquement</t>
  </si>
  <si>
    <t>Nombre de séjours au service des urgences par code d'assurabilité et par province de l'hôpital, hospitalisation classique uniquement</t>
  </si>
  <si>
    <t>Nombre de séjours au service des urgences par code d'assurabilité et par province de l'hôpital, hospitalisation de jour uniquement</t>
  </si>
  <si>
    <t>Province de l'hôpital
et
code d'assurabilité</t>
  </si>
  <si>
    <t>A - Non-assurés (également CPAS)</t>
  </si>
  <si>
    <t>B - Mutualité belge, invalides de guerre, etc.</t>
  </si>
  <si>
    <t>C - Conventions internationales</t>
  </si>
  <si>
    <t>D - Accords spécifiques</t>
  </si>
  <si>
    <t>A2_CODE_STAT_INSURANCE</t>
  </si>
  <si>
    <t>= Nombre de séjours dans STAYHOSP par province et code d'assurabilité</t>
  </si>
  <si>
    <t>= Nombre de séjours dans STAYHOSP par province et nationalité</t>
  </si>
  <si>
    <t>A2.V22</t>
  </si>
  <si>
    <t>Nombre de séjours et durée moyenne de séjour au service des urgences par code d'assurabilité</t>
  </si>
  <si>
    <t>Assurabilité du patient
A2_CODE_STAT_INSURANCE</t>
  </si>
  <si>
    <t>A2.V26</t>
  </si>
  <si>
    <t>Nombre de séjours et durée moyenne de séjour au service des urgences par destination</t>
  </si>
  <si>
    <t>Destination
A2_CODE_DESTINATE</t>
  </si>
  <si>
    <t>A2_CODE_DESTINATE</t>
  </si>
  <si>
    <t>2 - Sortie administrative lors d'une fusion</t>
  </si>
  <si>
    <t>6 - MRS et homes pour personnes âgées</t>
  </si>
  <si>
    <t>7 - MSP et habitations protégées</t>
  </si>
  <si>
    <t>8 - Décès</t>
  </si>
  <si>
    <t>F - Premier enregistrement d'un séjour de longue durée</t>
  </si>
  <si>
    <t>Les provinces sont présentées d’ouest en est de façon à conserver le même ordre dans les deux langues.</t>
  </si>
  <si>
    <t>Tous les patients de tous les hôpitaux sont repris dans le tableau (y compris ceux de sexe indéfinissable ou changé).</t>
  </si>
  <si>
    <t>= Nombre d'habitants 
par province</t>
  </si>
  <si>
    <t>Les provinces sont présentées d’ouest en est, de façon à conserver le même ordre dans les deux langues.</t>
  </si>
  <si>
    <t>Ce graphique se rapporte au tableau A2.V1b</t>
  </si>
  <si>
    <t>= Nb. pour 1 000 hab., 
aux urgences, en Belgique.</t>
  </si>
  <si>
    <t>= Nb. pour 1 000 hab., 
en Belgique</t>
  </si>
  <si>
    <t>= Nb. pour 1 000 hab., 
par type, en Belgique</t>
  </si>
  <si>
    <t>Les chiffres de la population proviennent du site internet http://statbel.fgov.be/</t>
  </si>
  <si>
    <t>Les zéros entiers sont représentés par un point ("."), y compris dans les pourcentages.</t>
  </si>
  <si>
    <t>La durée de séjour moyenne dans le service d’urgence (ORDER_UNIT =  1 et CODE_UNIT commence par URG).</t>
  </si>
  <si>
    <t>La durée de séjour moyenne dans le service d’urgence est donnée en heures.</t>
  </si>
  <si>
    <t>Le code de l’unité de soins consiste en les 3 premières lettres du CODE_UNIT, à l’exception de DAYMIX et TRANS.</t>
  </si>
  <si>
    <t>Pour ORDER_UNIT =  1.</t>
  </si>
  <si>
    <t>* Les codes d'unité absents de l'année d'enregistrement n'apparaissent pas dans le tableau.</t>
  </si>
  <si>
    <t>Ce graphique se rapporte au tableau A2.V1b inw.</t>
  </si>
  <si>
    <t>Durée de séjour moyenne dans le service d’urgence (ORDER_UNIT =  1 et CODE_UNIT commence par URG).</t>
  </si>
  <si>
    <t>à la répartition des séjours dans tableau A2.V10 : "Nombre de séjours par jour de sortie du service des urgences".</t>
  </si>
  <si>
    <t>Hospitalisation de jour (CD), urgence ambulatoire (U) : la répartition des admissions selon les jours de la semaine doit correspondre</t>
  </si>
  <si>
    <t>à la répartition des séjours dans tableau A5.V10 : "Nombre de séjours et durée moyenne de séjour au service des urgences par jour d'admission".</t>
  </si>
  <si>
    <t>Les patients qui ne disposent pas de valeur pour TYPE_TRANSPORT reçoivent le label “autre transport”.</t>
  </si>
  <si>
    <t>Seules les combinaisons existantes de TYPE_TRANSPORT sont reproduites dans le tableau.</t>
  </si>
  <si>
    <r>
      <t xml:space="preserve">La colonne </t>
    </r>
    <r>
      <rPr>
        <i/>
        <sz val="11"/>
        <rFont val="Arial"/>
        <family val="2"/>
      </rPr>
      <t>"Tous les séjours dans URGADMIN"</t>
    </r>
    <r>
      <rPr>
        <sz val="11"/>
        <rFont val="Arial"/>
        <family val="2"/>
      </rPr>
      <t xml:space="preserve"> contient aussi les STAYNUM avec CODE_UNIT commençant par URG et ORDER_UNIT &gt; 1.</t>
    </r>
  </si>
  <si>
    <t>Un seul patient peut avoir plusieurs suivis.</t>
  </si>
  <si>
    <t>Un seul patient peut avoir plusieurs traitements.</t>
  </si>
  <si>
    <t>Un seul patient peut avoir plusieurs lésions.</t>
  </si>
  <si>
    <t>Patients admis dans le service des urgences</t>
  </si>
  <si>
    <t>Niveau national
Tous les hôpitaux
Tous les séjours sauf les séjours hospitaliers avec A2_HOSPTYPE_FAC = N, M ou L
Les séjours au service d'urgence ont un CODE_UNIT commençant par URG et ORDER_UNIT=1</t>
  </si>
  <si>
    <t>Les séjours avec A2_HOSPTYPE_FAC = N, M ou L ne sont pas repris dans les tableaux et les graphiques.</t>
  </si>
  <si>
    <t>Les codes d’unité de soins absents de l’année d’enregistrement ne sont pas indiqués dans le tableau.</t>
  </si>
  <si>
    <r>
      <rPr>
        <b/>
        <u/>
        <sz val="12"/>
        <rFont val="Arial Unicode MS"/>
        <family val="2"/>
      </rPr>
      <t>Informations générales</t>
    </r>
    <r>
      <rPr>
        <b/>
        <sz val="12"/>
        <rFont val="Arial Unicode MS"/>
        <family val="2"/>
      </rPr>
      <t xml:space="preserve">
C</t>
    </r>
    <r>
      <rPr>
        <sz val="12"/>
        <rFont val="Arial Unicode MS"/>
        <family val="2"/>
      </rPr>
      <t>e manuel fournit des explications sur le rapport des services d'urgences dans l'enregistrement RHM. Sous l'onglet "Index", vous trouverez une liste de tous les tableaux et graphiques de ce rapport. Quand, dans cet onglet, vous cliquez sur le titre d'un tableau, celui-ci apparaît dans un nouvel onglet avec les informations complémentaires.                                                                                                                                                                                                                                                                                                                                                                         Le nom de chaque tableau est formé, d'une part, par le code du fichier et d'autre part, par le code de la ou des variable(s) analysée(s). 
La signification des variables est décrite dans les directives d'enregistrement RHM, données administratives et médicales.
Ces directives d'enregistrement sont consultables sur le site du SPF Santé publique via le lien ci-dessous :</t>
    </r>
  </si>
  <si>
    <r>
      <rPr>
        <b/>
        <u/>
        <sz val="12"/>
        <rFont val="Arial Unicode MS"/>
        <family val="2"/>
      </rPr>
      <t>Affichage dans les tableaux</t>
    </r>
    <r>
      <rPr>
        <sz val="12"/>
        <rFont val="Arial Unicode MS"/>
        <family val="2"/>
      </rPr>
      <t xml:space="preserve">
En ce qui concerne l'ordre d'apparition des catégories dans la première colonne des tableaux, soit un ordre logique a été utilisé (comme par exemple pour les catégories d'âge, le mois, le jour de la semaine,...) soit cet ordre reflète celui des directives RHM. Les régions et les provinces sont listées d'ouest en est afin de garder un même ordre de succession dans les tableaux en néerlandais et en français.</t>
    </r>
  </si>
  <si>
    <r>
      <rPr>
        <b/>
        <u/>
        <sz val="12"/>
        <rFont val="Arial Unicode MS"/>
        <family val="2"/>
      </rPr>
      <t>Description des tableaux et des graphiques</t>
    </r>
    <r>
      <rPr>
        <sz val="12"/>
        <rFont val="Arial Unicode MS"/>
        <family val="2"/>
      </rPr>
      <t xml:space="preserve">
Exemple de dénomination d'un tableau :  A1.V5.
Ce tableau donne le nombre de séjours et la durée moyenne de séjour dans les services d'urgence par catégorie d'âge du patient (A1_YEAR_BIRTH est la cinquième variable du fichier A1_PATHOSPI).
Chaque onglet de ce manuel présente une description des variables et paramètres d'un tableau, suivi d'un exemple qui en illustre les caractéristiques spécifiques. </t>
    </r>
  </si>
  <si>
    <r>
      <rPr>
        <b/>
        <u/>
        <sz val="12"/>
        <rFont val="Arial Unicode MS"/>
        <family val="2"/>
      </rPr>
      <t>Données sélectionnées</t>
    </r>
    <r>
      <rPr>
        <sz val="12"/>
        <rFont val="Arial Unicode MS"/>
        <family val="2"/>
      </rPr>
      <t xml:space="preserve">
Le premier tableau de ce manuel (Aperçu) précise l'année d'enregistrement RHM pour laquelle le rapport a été créé.
Le rapport est basé sur toutes les admissions enregistrées durant cette année. Sont concernés tous les séjours hospitaliers, sauf ceux de code A2_HOSPTYPE_FAC = N, M ou L. 
Le code N englobe les enregistrements provisoires des séjours non terminés pour lesquels les données infirmières doivent avoir été envoyées préalablement pour un semestre donné. Dans ce cas, les séjours proprement dits sont repris au semestre suivant. 
Pour les séjours de code A2_HOSPTYPE_FAC = M ou L, les données d'admission ont déjà été enregistrées lors du semestre précédent.</t>
    </r>
  </si>
  <si>
    <r>
      <rPr>
        <b/>
        <u/>
        <sz val="12"/>
        <rFont val="Arial Unicode MS"/>
        <family val="2"/>
      </rPr>
      <t>La durée de séjour dans le service des urgences</t>
    </r>
    <r>
      <rPr>
        <sz val="12"/>
        <rFont val="Arial Unicode MS"/>
        <family val="2"/>
      </rPr>
      <t xml:space="preserve">
La durée de séjour mentionnée équivaut au nombre d'heures que le patient a passé dans le service des urgences. Ce nombre est fonction de l'heure d'admission et de l'heure de sortie de l'unité de soins des urgences (ORDER_UNIT = 1 et CODE_UNIT commençant par URG). L'heure d'admission dans le service des urgences est déterminée par les variables A5_YEAR_UNIT_IN,  A5_MONTH_UNIT_IN,  A5_DAY_UNIT_IN,  A5_HOUR_UNIT_IN  et  A5_MIN_UNIT_IN. L'heure de sortie dépend de ces mêmes variables, appliquées à l'entrée dans l'unité de soins suivante (ORDER_UNIT = 2).</t>
    </r>
  </si>
  <si>
    <t>Aperçu des données sélectionnées pour le rapport des services d'urgence</t>
  </si>
  <si>
    <t>= somme des colonnes précédentes</t>
  </si>
  <si>
    <t>Fichiers/champs utilisés :</t>
  </si>
  <si>
    <t>Remarques :</t>
  </si>
  <si>
    <t>Code unité de soins *
pour ORDER_UNIT=1</t>
  </si>
  <si>
    <t>Exemple :</t>
  </si>
  <si>
    <t>N° du tableau (cliquez)</t>
  </si>
  <si>
    <t>Types de séjours dans les services d'urgence</t>
  </si>
  <si>
    <t>RHM : Manuel du Feed-back national des services d'urgence</t>
  </si>
  <si>
    <r>
      <t>Informations générales</t>
    </r>
    <r>
      <rPr>
        <b/>
        <sz val="10"/>
        <color indexed="10"/>
        <rFont val="Arial"/>
        <family val="2"/>
      </rPr>
      <t xml:space="preserve"> (à lire en premier lieu) </t>
    </r>
  </si>
  <si>
    <r>
      <rPr>
        <b/>
        <u/>
        <sz val="12"/>
        <rFont val="Arial Unicode MS"/>
        <family val="2"/>
      </rPr>
      <t>Navigation à travers le rapport PDF</t>
    </r>
    <r>
      <rPr>
        <sz val="12"/>
        <rFont val="Arial Unicode MS"/>
        <family val="2"/>
      </rPr>
      <t xml:space="preserve">
Page de garde : cliquez sur le lien "contact"  pour ouvrir une fenêtre Outlook.
Page de garde : cliquez sur le logo pour accéder à la table des matières. 
Table des matières : cliquez sur le titre d'un tableau ou d'un graphique pour y accéder directement.
Pour retourner à la table des matières, cliquez sur le titre en haut de la page.</t>
    </r>
  </si>
  <si>
    <t>Navigation à travers le rapport PDF</t>
  </si>
  <si>
    <t>= % du total (ligne)</t>
  </si>
  <si>
    <t>= durée moyenne aux urgences (heures)</t>
  </si>
  <si>
    <t>= Nombre de séjours dans STAYHOSP 
par catégorie 
et type de séjour</t>
  </si>
  <si>
    <t xml:space="preserve"> = % du total 
par type de séjour</t>
  </si>
  <si>
    <t>= % aux urgences /
en Belgique</t>
  </si>
  <si>
    <t>= % total aux urgences /
total en Belgique</t>
  </si>
  <si>
    <t>Nombre total de séjours 
et durée moyenne de séjour</t>
  </si>
  <si>
    <t>= 'Nombre de séjours' / 'Population' * 1 000, 
par province et type</t>
  </si>
  <si>
    <t>= Nombre de séjours 
dans STAYHOSP 
par catégorie 
en Belgique</t>
  </si>
  <si>
    <t>= Nombre de séjours 
dans STAYHOSP 
par catégorie 
et type de séjour</t>
  </si>
  <si>
    <t>= 'Nombre de séjours' / 'Population' * 1 000, 
par province</t>
  </si>
  <si>
    <t>Population 
au 1/1/2010</t>
  </si>
  <si>
    <t>Nombre pour 
1 000 hab.</t>
  </si>
  <si>
    <t>Catégories : &lt; 1 an puis tranches de 10 ans</t>
  </si>
  <si>
    <t>= Nombre de séjours dans STAYHOSP 
par catégorie 
et type de séjours</t>
  </si>
  <si>
    <t>= Nombre de séjours dans STAYHOSP par catégorie, en Belgique</t>
  </si>
  <si>
    <t>= Nombre de séjours dans STAYHOSP 
par catégorie, 
en Belgique</t>
  </si>
  <si>
    <t xml:space="preserve"> = % du total par sexe 
et type de séjour</t>
  </si>
  <si>
    <t>= moyenne par sexe 
et type de séjour</t>
  </si>
  <si>
    <t>Nombre de séjours et durée moyenne de séjour au service des urgences par sexe et classe d'âge (100 % pour l'ensemble des urgences)</t>
  </si>
  <si>
    <t>Les patients de sexe indéfinissable ou changé ne sont pas repris dans le tableau.</t>
  </si>
  <si>
    <t xml:space="preserve"> = % par rapport 
à tous les séjours 
aux urgences</t>
  </si>
  <si>
    <t xml:space="preserve"> = % du total 
par province 
et type de séjour</t>
  </si>
  <si>
    <t xml:space="preserve"> = % du total 
par province</t>
  </si>
  <si>
    <t>= somme des colonnes 'Nombre de séjours'
précédentes</t>
  </si>
  <si>
    <t>= somme des colonnes 'Nombre 
de séjours' précédentes</t>
  </si>
  <si>
    <t>= % total aux urgences /
 total en Belgique</t>
  </si>
  <si>
    <t>Hospitalisation classique (H) : les admissions des samedis et dimanches ne peuvent pas former la majorité des admissions.</t>
  </si>
  <si>
    <t>1 catégorie par heure d'admission
(A5_HOUR_UNIT_IN avec ORDER_UNIT=1)</t>
  </si>
  <si>
    <t>Durée de séjour moyenne dans le service d'urgence (ORDER_UNIT =  1 et CODE_UNIT commence par URG).</t>
  </si>
  <si>
    <t>La durée de séjour moyenne dans le service d'urgence est donnée en heures.</t>
  </si>
  <si>
    <t>Durée de séjour moyenne au service d'urgence (ORDER_UNIT =  1 et CODE_UNIT commence par URG).</t>
  </si>
  <si>
    <t>Province de l'hôpital 
et mois</t>
  </si>
  <si>
    <t>1 catégorie par mois</t>
  </si>
  <si>
    <t>Région de 
Bruxelles-Capitale</t>
  </si>
  <si>
    <t>Exemple urgence ambulatoire :</t>
  </si>
  <si>
    <t>Exemple hospitalisation classique :</t>
  </si>
  <si>
    <t>Exemple hospitalisation de jour :</t>
  </si>
  <si>
    <t>Jour d'admission 
aux urgences
A5_DAY_UNIT_IN</t>
  </si>
  <si>
    <t>Lundi à dimanche</t>
  </si>
  <si>
    <t>Heure d'admission 
aux urgences
A5_HOUR_UNIT_IN</t>
  </si>
  <si>
    <t>Janvier à décembre
(A5_MONTH_UNIT_IN avec ORDER_UNIT=2, après URG)</t>
  </si>
  <si>
    <t>Lundi à dimanche
(A5_DAY_UNIT_IN avec ORDER_UNIT=2, 
après URG)</t>
  </si>
  <si>
    <t>0 à 23
(A5_HOUR_UNIT_IN avec ORDER_UNIT=2,
 après URG)</t>
  </si>
  <si>
    <t>Tous les séjours 
aux urgences</t>
  </si>
  <si>
    <t>Heure de sortie 
des urgences</t>
  </si>
  <si>
    <t>= Nombre de séjours 
dans STAYHOSP 
par catégorie 
et type de séjours</t>
  </si>
  <si>
    <t>= Nombre de séjours dans STAYHOSP 
par catégorie,
 en Belgique</t>
  </si>
  <si>
    <t>BE - Nationalité belge</t>
  </si>
  <si>
    <t>1 catégorie par code
A2_CODE_STAT_INSURANCE</t>
  </si>
  <si>
    <t xml:space="preserve"> = % du total
par type de séjour</t>
  </si>
  <si>
    <t>= Nombre de séjours dans STAYHOSP
 par catégorie,
 en Belgique</t>
  </si>
  <si>
    <t>1 catégorie par code d'assurabilité</t>
  </si>
  <si>
    <t>1 catégorie par code A2_CODE_PLACE_BEFORE_ADM</t>
  </si>
  <si>
    <t>= Nombre de séjours dans STAYHOSP 
par catégorie,
en Belgique</t>
  </si>
  <si>
    <t>1 - À domicile</t>
  </si>
  <si>
    <t>3 - Autre hôpital : non universitaire</t>
  </si>
  <si>
    <t>4 - Autre hôpital : universitaire</t>
  </si>
  <si>
    <t>5 - Autre hôpital : psychiatrique</t>
  </si>
  <si>
    <t>D - À l'école (sport à l'école inclus)</t>
  </si>
  <si>
    <t>1 catégorie par code A2_CODE_ADM</t>
  </si>
  <si>
    <t>4 - À la suite d'une hospitalisation de jour</t>
  </si>
  <si>
    <t>A - Urgences : sans ambulance ni service 112</t>
  </si>
  <si>
    <t>B - Urgences : avec ambulance, sans service 112 ni SMUR ni PIT</t>
  </si>
  <si>
    <t>C - Urgences : avec service 112 et ambulance, sans SMUR ni PIT</t>
  </si>
  <si>
    <t>D - Urgences : avec service 112, ambulance et SMUR/PIT de l'hôpital</t>
  </si>
  <si>
    <t>E - Urgences : avec service 112, ambulance et SMUR/PIT autre hôpital</t>
  </si>
  <si>
    <t>G - Hospitalisation d'urgence sans passer par les urgences</t>
  </si>
  <si>
    <t>1 catégorie par code A2_CODE_ADRBY</t>
  </si>
  <si>
    <t>= Nombre de séjours dans STAYHOSP
 par catégorie,
en Belgique</t>
  </si>
  <si>
    <t>C - Médecin de garde avec une lettre d'introduction</t>
  </si>
  <si>
    <t>1 catégorie par code A2_CODE_DESTINATE</t>
  </si>
  <si>
    <t>A - Transfert vers un autre service du même hôpital</t>
  </si>
  <si>
    <t>= Nombre de séjours dans STAYHOSP 
par catégorie 
en Belgique</t>
  </si>
  <si>
    <t>Le fichier TRANSPOR contient les transports vers l'hôpital aussi bien primaires que secondaires.</t>
  </si>
  <si>
    <t>% urg. dans URGADMIN</t>
  </si>
  <si>
    <t>1 catégorie par code M6_CODE_INFO_SPOED</t>
  </si>
  <si>
    <t>= Nombre de séjours dans URGADMIN 
par catégorie</t>
  </si>
  <si>
    <t>= % aux urgences /
total URGADMIN</t>
  </si>
  <si>
    <t>= % aux urgences /
dans URGADMIN</t>
  </si>
  <si>
    <t>G - Infection respiratoire aiguë liée à la grippe</t>
  </si>
  <si>
    <t>* Information :
   - Il existe des STAYNUM sans enregistrement de M6_TYPE_INFO_URG = R.
   - Il existe des STAYNUM avec plusieurs lignes où M6_TYPE_INFO_URG = R.
   - Et il existe aussi des STAYNUM passés par le service d'urgence, mais qui ne sont pas enregistrés dans URGADMIN.</t>
  </si>
  <si>
    <t>E - Conducteur d'un vélomoteur / d'une moto</t>
  </si>
  <si>
    <t>Nombre 
de rôles</t>
  </si>
  <si>
    <t>Nombre total pour le rôle lors d’un accident 
de voiture et durée de séjour moyenne</t>
  </si>
  <si>
    <r>
      <t xml:space="preserve">La colonne </t>
    </r>
    <r>
      <rPr>
        <i/>
        <sz val="11"/>
        <rFont val="Arial"/>
        <family val="2"/>
      </rPr>
      <t>"Tous les séjours dans URGADMIN"</t>
    </r>
    <r>
      <rPr>
        <sz val="11"/>
        <rFont val="Arial"/>
        <family val="2"/>
      </rPr>
      <t xml:space="preserve"> contient aussi les STAYNUM qui n'étaient pas das le service d'urgence dans STAYUNIT.</t>
    </r>
  </si>
  <si>
    <t>B - Sortie après traitement avec traitements complémentaires</t>
  </si>
  <si>
    <t>A - Sortie après traitement sans traitements complémentaires</t>
  </si>
  <si>
    <t>Nombre total de suivis après urgence 
et durée de séjour moyenne</t>
  </si>
  <si>
    <t>Nombre 
de suivis</t>
  </si>
  <si>
    <t xml:space="preserve">Nombre total de traitements 
et durée de séjour moyenne </t>
  </si>
  <si>
    <t>= Nombre de séjours dans STAYHOSP et URGADMIN 
par catégorie</t>
  </si>
  <si>
    <t>Nombre 
de trait.</t>
  </si>
  <si>
    <t xml:space="preserve">Nombre total des types de lésions 
et durée de séjour moyenne </t>
  </si>
  <si>
    <t xml:space="preserve">Nombre total de lésions 
et durée de séjour moyenne </t>
  </si>
  <si>
    <t>Nombre 
de lésions</t>
  </si>
  <si>
    <t>b) Tous les types de séjours totalisent ensemble 100 %</t>
  </si>
  <si>
    <t>a) Chacun des types de séjour totalise 100 %</t>
  </si>
  <si>
    <t>c) Chacune des provinces totalise 100 %</t>
  </si>
  <si>
    <t>Ce graphique se rapporte au tableau A1.V5-A2.V17.</t>
  </si>
  <si>
    <t>a) Chacun des groupes de la légende totalise 100 %</t>
  </si>
  <si>
    <t>b) Tous les groupes de la légende totalisent ensemble 100 %</t>
  </si>
  <si>
    <t>Ce graphique se rapporte au tableau A2.V25.</t>
  </si>
  <si>
    <r>
      <rPr>
        <b/>
        <u/>
        <sz val="12"/>
        <rFont val="Arial Unicode MS"/>
        <family val="2"/>
      </rPr>
      <t>Types de séjours dans les services d'urgence</t>
    </r>
    <r>
      <rPr>
        <sz val="12"/>
        <rFont val="Arial Unicode MS"/>
        <family val="2"/>
      </rPr>
      <t xml:space="preserve">
La plupart des tableaux se basent sur les admissions au service des urgences et présentent les résultats par type de séjour. Les séjours dans les services d'urgence ont un CODE_UNIT qui commence par URG et un code ORDER_UNIT=1. Le type de séjour est déterminé par la variable A2_HOSPTYPE_FAC qui fait partie du fichier STAYHOSP (A2).  Voir à ce sujet le tableau ci-dessous.</t>
    </r>
  </si>
  <si>
    <t>Le graphique ci-dessous représente le pourcentage d’admissions aux urgences par province et pour la Belgique, pour les trois types de séjour possibles (urgence ambulatoire, hospitalisation classique et hospitalisation de jour). La somme des pourcentages dans une même province s’élève à 100.  Le graphique donne donc une image de la distribution des types de séjours dans chaque province.</t>
  </si>
  <si>
    <t>Le graphique ci-dessous représente le nombre d'admissions aux urgences pour 1 000 habitants, par province et pour la Belgique, pour chacun des trois types de séjour possibles (urgence ambulatoire, hospitalisation classique et hospitalisation de jour). Il donne donc une image de la distribution des types de séjour aux urgences par province, pondérée par le nombre d'habitants.</t>
  </si>
  <si>
    <t>Le graphique ci-dessous présente le pourcentage d’admissions aux urgences par classe d'âge, pour chaque combinaison de sexe (masculin et féminin) et de type de séjour (urgence ambulatoire, hospitalisation classique et hospitalisation de jour). À la différence du graphique précédent, c'est la somme des pourcentages des six groupes sexe/type de séjour qui s’élève ici à 100. On obtient de la sorte une image de la distribution de l’ensemble des séjours aux urgences.</t>
  </si>
  <si>
    <t>Le graphique ci-dessous donne le pourcentage d’admissions aux urgences par classe d'âge, pour chaque combinaison de sexe (masculin et féminin) et de type de séjour (urgence ambulatoire, hospitalisation classique et hospitalisation de jour). La somme des pourcentages est égale à 100 dans chacun des six groupes.</t>
  </si>
  <si>
    <t>Ce graphique se rapporte au tableau A5.V11.</t>
  </si>
  <si>
    <t>Le graphique ci-dessous présente le pourcentage d’admissions aux urgences par heure d'admission pour les trois types de séjour possibles (urgence ambulatoire, hospitalisation classique et hospitalisation de jour). À la différence du graphique précédent, c'est la somme des pourcentages des trois types de séjour réunis qui s’élève ici à 100. On obtient de la sorte une image de la distribution des admissions par heure pour l’ensemble des séjours aux urgences.</t>
  </si>
  <si>
    <t>Le graphique ci-dessous donne le pourcentage d’admissions aux urgences par mois, pour les trois types de séjour possibles (urgence ambulatoire, hospitalisation classique et hospitalisation de jour). Il présente également la courbe de l’ensemble des séjours aux urgences. La somme des pourcentages est égale à 100 dans chacun des groupes, aussi bien par type de séjour que pour l’ensemble des urgences.</t>
  </si>
  <si>
    <t>Le graphique ci-dessous donne le pourcentage d’admissions aux urgences par jour d'admission pour les trois types de séjour possibles (urgence ambulatoire, hospitalisation classique et hospitalisation de jour). Le graphique présente également la courbe de l’ensemble des séjours aux urgences. La somme des pourcentages est égale à 100 dans chacun des groupes, aussi bien par type de séjour que pour l’ensemble des urgences.</t>
  </si>
  <si>
    <t>Le graphique ci-dessous donne le pourcentage d’admissions aux urgences par heure d'admission pour les trois types de séjour possibles (urgence ambulatoire, hospitalisation classique et hospitalisation de jour). Le graphique présente également la courbe de l’ensemble des séjours aux urgences. La somme des pourcentages est égale à 100 dans chacun des groupes, aussi bien par type de séjour que pour l’ensemble des urgences.</t>
  </si>
  <si>
    <r>
      <t xml:space="preserve">Le graphique ci-dessous donne le pourcentage d’admissions aux urgences par type de séjour (urgence ambulatoire, hospitalisation classique et hospitalisation de jour) pour trois catégories de code "adressé par" : </t>
    </r>
    <r>
      <rPr>
        <i/>
        <sz val="12"/>
        <rFont val="Arial"/>
        <family val="2"/>
      </rPr>
      <t>"Médecin (spécialiste ou généraliste)"</t>
    </r>
    <r>
      <rPr>
        <sz val="12"/>
        <rFont val="Arial"/>
        <family val="2"/>
      </rPr>
      <t xml:space="preserve">, </t>
    </r>
    <r>
      <rPr>
        <i/>
        <sz val="12"/>
        <rFont val="Arial"/>
        <family val="2"/>
      </rPr>
      <t>"De sa propre initiative"</t>
    </r>
    <r>
      <rPr>
        <sz val="12"/>
        <rFont val="Arial"/>
        <family val="2"/>
      </rPr>
      <t xml:space="preserve"> et </t>
    </r>
    <r>
      <rPr>
        <i/>
        <sz val="12"/>
        <rFont val="Arial"/>
        <family val="2"/>
      </rPr>
      <t>"Autre"</t>
    </r>
    <r>
      <rPr>
        <sz val="12"/>
        <rFont val="Arial"/>
        <family val="2"/>
      </rPr>
      <t>. La somme des pourcentages est égale à 100 dans chacune de ces catégories.</t>
    </r>
  </si>
  <si>
    <r>
      <t xml:space="preserve">Le graphique ci-dessous donne le pourcentage d’admissions aux urgences par type de séjour (urgence ambulatoire, hospitalisation classique et hospitalisation de jour) pour trois catégories de code "adressé par" : </t>
    </r>
    <r>
      <rPr>
        <i/>
        <sz val="12"/>
        <rFont val="Arial"/>
        <family val="2"/>
      </rPr>
      <t>"Médecin (spécialiste ou généraliste)"</t>
    </r>
    <r>
      <rPr>
        <sz val="12"/>
        <rFont val="Arial"/>
        <family val="2"/>
      </rPr>
      <t xml:space="preserve">, </t>
    </r>
    <r>
      <rPr>
        <i/>
        <sz val="12"/>
        <rFont val="Arial"/>
        <family val="2"/>
      </rPr>
      <t>"De sa propre initiative"</t>
    </r>
    <r>
      <rPr>
        <sz val="12"/>
        <rFont val="Arial"/>
        <family val="2"/>
      </rPr>
      <t xml:space="preserve"> et </t>
    </r>
    <r>
      <rPr>
        <i/>
        <sz val="12"/>
        <rFont val="Arial"/>
        <family val="2"/>
      </rPr>
      <t>"Autre"</t>
    </r>
    <r>
      <rPr>
        <sz val="12"/>
        <rFont val="Arial"/>
        <family val="2"/>
      </rPr>
      <t>. À la différence du graphique précédent, c'est la somme des pourcentages dans ces trois catégories réunies qui est ici égale à 100.</t>
    </r>
  </si>
  <si>
    <t>Le graphique ci-dessous donne le pourcentage d’admissions aux urgences par province, pour les trois types de séjours possibles (urgence ambulatoire, hospitalisation classique et hospitalisation de jour). Il présente également la courbe pour l’ensemble des séjours aux urgences. La somme des pourcentages est égale à 100 dans chacun des groupes, aussi bien par type de séjour que pour l’ensemble des urgences.</t>
  </si>
  <si>
    <t>Le graphique ci-dessous présente le pourcentage d’admissions aux urgence par province pour les trois types de séjour possibles (urgence ambulatoire, hospitalisation classique et hospitalisation de jour). À la différence du graphique précédent, ce sont les trois types de séjour réunis qui totalisent ici 100 %.  On obtient de la sorte une image de la distribution de l’ensemble des séjours aux urgences dans les provinces.</t>
  </si>
  <si>
    <t>Le graphique ci-dessous présente le pourcentage d’admissions aux urgences par mois pour les trois types de séjour possibles (urgence ambulatoire, hospitalisation classique et hospitalisation de jour). À la différence du graphique précédent, ce sont les trois types de séjours réunis qui totalisent 100 %. On obtient de la sorte une image de la distribution des admissions par mois pour l’ensemble des urgences.</t>
  </si>
  <si>
    <t>Le graphique ci-dessous présente le pourcentage d’admissions aux urgences par jour d'admission pour les trois types de séjour possibles (urgence ambulatoire, hospitalisation classique et hospitalisation de jour). À la différence du graphique précédent, c'est la somme des pourcentages des trois types de séjour réunis qui s’élève ici à 100. On obtient de la sorte une image de la distribution des admissions par jour pour l’ensemble des urgences.</t>
  </si>
  <si>
    <t>Ce graphique se rapporte au tableau A5.V9.</t>
  </si>
  <si>
    <t>Ce graphique se rapporte au tableau A5.V10.</t>
  </si>
  <si>
    <t>= Nombre de séjours dans STAYHOSP et URGADMIN par categorie</t>
  </si>
  <si>
    <t>Nombre de séjours et durée moyenne de séjour au service des urgences par sexe et classe d'âge (100 % pour chaque type de séjour et sexe)</t>
  </si>
  <si>
    <t>http://www.health.belgium.be/fr/sante/organisation-des-soins-de-sante/hopitaux/systemes-denregistrement/rhm/directives-rhm#directives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</si>
</sst>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8" x14ac:knownFonts="1">
    <font>
      <sz val="10"/>
      <name val="Arial"/>
    </font>
    <font>
      <sz val="10"/>
      <name val="Arial"/>
      <family val="2"/>
    </font>
    <font>
      <u/>
      <sz val="10"/>
      <color indexed="12"/>
      <name val="Arial"/>
      <family val="2"/>
    </font>
    <font>
      <b/>
      <sz val="10"/>
      <name val="Arial"/>
      <family val="2"/>
    </font>
    <font>
      <sz val="8"/>
      <name val="Arial"/>
      <family val="2"/>
    </font>
    <font>
      <b/>
      <u/>
      <sz val="10"/>
      <name val="Arial"/>
      <family val="2"/>
    </font>
    <font>
      <b/>
      <sz val="10"/>
      <color indexed="12"/>
      <name val="Arial"/>
      <family val="2"/>
    </font>
    <font>
      <u/>
      <sz val="10"/>
      <name val="Arial"/>
      <family val="2"/>
    </font>
    <font>
      <sz val="10"/>
      <name val="Arial"/>
      <family val="2"/>
    </font>
    <font>
      <u/>
      <sz val="10"/>
      <color indexed="17"/>
      <name val="Arial"/>
      <family val="2"/>
    </font>
    <font>
      <b/>
      <u/>
      <sz val="12"/>
      <name val="Arial"/>
      <family val="2"/>
    </font>
    <font>
      <b/>
      <sz val="10"/>
      <color indexed="10"/>
      <name val="Arial"/>
      <family val="2"/>
    </font>
    <font>
      <sz val="10"/>
      <color indexed="8"/>
      <name val="Arial"/>
      <family val="2"/>
    </font>
    <font>
      <b/>
      <sz val="10"/>
      <color indexed="8"/>
      <name val="Arial"/>
      <family val="2"/>
    </font>
    <font>
      <b/>
      <sz val="12"/>
      <name val="Arial"/>
      <family val="2"/>
    </font>
    <font>
      <sz val="12"/>
      <name val="Arial"/>
      <family val="2"/>
    </font>
    <font>
      <sz val="12"/>
      <name val="Arial"/>
      <family val="2"/>
    </font>
    <font>
      <sz val="8"/>
      <name val="Arial"/>
      <family val="2"/>
    </font>
    <font>
      <sz val="11"/>
      <name val="Calibri"/>
      <family val="2"/>
    </font>
    <font>
      <u/>
      <sz val="12"/>
      <color indexed="12"/>
      <name val="Arial Unicode MS"/>
      <family val="2"/>
    </font>
    <font>
      <sz val="12"/>
      <name val="Arial Unicode MS"/>
      <family val="2"/>
    </font>
    <font>
      <b/>
      <sz val="12"/>
      <name val="Arial Unicode MS"/>
      <family val="2"/>
    </font>
    <font>
      <b/>
      <u/>
      <sz val="12"/>
      <name val="Arial Unicode MS"/>
      <family val="2"/>
    </font>
    <font>
      <sz val="11"/>
      <name val="Arial"/>
      <family val="2"/>
    </font>
    <font>
      <sz val="11"/>
      <name val="Arial"/>
      <family val="2"/>
    </font>
    <font>
      <u/>
      <sz val="10"/>
      <name val="Arial"/>
      <family val="2"/>
    </font>
    <font>
      <sz val="10"/>
      <name val="Arial"/>
      <family val="2"/>
    </font>
    <font>
      <sz val="10"/>
      <color indexed="81"/>
      <name val="Arial"/>
      <family val="2"/>
    </font>
    <font>
      <sz val="11"/>
      <color indexed="12"/>
      <name val="Arial Unicode MS"/>
      <family val="2"/>
    </font>
    <font>
      <b/>
      <sz val="9.5"/>
      <color indexed="8"/>
      <name val="Arial"/>
      <family val="2"/>
    </font>
    <font>
      <sz val="11"/>
      <name val="Calibri"/>
      <family val="2"/>
      <scheme val="minor"/>
    </font>
    <font>
      <sz val="11"/>
      <color rgb="FFFF0000"/>
      <name val="Arial"/>
      <family val="2"/>
    </font>
    <font>
      <b/>
      <sz val="11"/>
      <name val="Arial"/>
      <family val="2"/>
    </font>
    <font>
      <b/>
      <sz val="9"/>
      <name val="Arial"/>
      <family val="2"/>
    </font>
    <font>
      <i/>
      <sz val="14"/>
      <color rgb="FFFF0000"/>
      <name val="Arial"/>
      <family val="2"/>
    </font>
    <font>
      <i/>
      <sz val="12"/>
      <name val="Arial"/>
      <family val="2"/>
    </font>
    <font>
      <i/>
      <sz val="11"/>
      <name val="Arial"/>
      <family val="2"/>
    </font>
    <font>
      <b/>
      <sz val="9.5"/>
      <name val="Arial"/>
      <family val="2"/>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
      <patternFill patternType="solid">
        <fgColor theme="0" tint="-0.14996795556505021"/>
        <bgColor indexed="64"/>
      </patternFill>
    </fill>
    <fill>
      <patternFill patternType="solid">
        <fgColor rgb="FF92D050"/>
        <bgColor indexed="64"/>
      </patternFill>
    </fill>
    <fill>
      <patternFill patternType="solid">
        <fgColor theme="0" tint="-0.249977111117893"/>
        <bgColor indexed="64"/>
      </patternFill>
    </fill>
    <fill>
      <patternFill patternType="solid">
        <fgColor rgb="FFCCFFFF"/>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99"/>
        <bgColor indexed="64"/>
      </patternFill>
    </fill>
    <fill>
      <patternFill patternType="solid">
        <fgColor theme="6" tint="0.59996337778862885"/>
        <bgColor indexed="64"/>
      </patternFill>
    </fill>
    <fill>
      <patternFill patternType="solid">
        <fgColor theme="6"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5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cellStyleXfs>
  <cellXfs count="768">
    <xf numFmtId="0" fontId="0" fillId="0" borderId="0" xfId="0"/>
    <xf numFmtId="0" fontId="2" fillId="0" borderId="0" xfId="1" applyAlignment="1" applyProtection="1"/>
    <xf numFmtId="0" fontId="5" fillId="0" borderId="0" xfId="0" applyFont="1"/>
    <xf numFmtId="0" fontId="0" fillId="0" borderId="0" xfId="0" applyFill="1"/>
    <xf numFmtId="0" fontId="0" fillId="0" borderId="0" xfId="0" applyAlignment="1">
      <alignment wrapText="1"/>
    </xf>
    <xf numFmtId="0" fontId="0" fillId="0" borderId="0" xfId="0" applyAlignment="1">
      <alignment horizontal="center"/>
    </xf>
    <xf numFmtId="0" fontId="2" fillId="0" borderId="0" xfId="1" applyFont="1" applyAlignment="1" applyProtection="1"/>
    <xf numFmtId="0" fontId="9" fillId="0" borderId="0" xfId="1" applyFont="1" applyAlignment="1" applyProtection="1">
      <alignment horizontal="left" vertical="top"/>
    </xf>
    <xf numFmtId="0" fontId="0" fillId="0" borderId="0" xfId="0" applyAlignment="1">
      <alignment horizontal="right"/>
    </xf>
    <xf numFmtId="0" fontId="0" fillId="0" borderId="0" xfId="0" applyAlignment="1">
      <alignment horizontal="right" vertical="top"/>
    </xf>
    <xf numFmtId="0" fontId="3" fillId="0" borderId="0" xfId="0" applyFont="1"/>
    <xf numFmtId="0" fontId="0" fillId="0" borderId="0" xfId="0" applyAlignment="1">
      <alignment horizontal="left" vertical="top" wrapText="1"/>
    </xf>
    <xf numFmtId="0" fontId="0" fillId="0" borderId="0" xfId="0" applyAlignment="1">
      <alignment horizontal="center" vertical="center"/>
    </xf>
    <xf numFmtId="0" fontId="0" fillId="0" borderId="0" xfId="0" applyBorder="1"/>
    <xf numFmtId="0" fontId="8" fillId="0" borderId="0" xfId="0" applyFont="1" applyFill="1"/>
    <xf numFmtId="0" fontId="7" fillId="0" borderId="0" xfId="1" applyFont="1" applyAlignment="1" applyProtection="1">
      <alignment horizontal="left" vertical="center"/>
    </xf>
    <xf numFmtId="0" fontId="8" fillId="0" borderId="0" xfId="0" applyFont="1" applyAlignment="1">
      <alignment horizontal="left" vertical="center"/>
    </xf>
    <xf numFmtId="0" fontId="0" fillId="0" borderId="0" xfId="0" applyAlignment="1">
      <alignment vertical="center"/>
    </xf>
    <xf numFmtId="0" fontId="0" fillId="0" borderId="0" xfId="0" applyFill="1" applyBorder="1" applyAlignment="1"/>
    <xf numFmtId="0" fontId="14" fillId="0" borderId="0" xfId="0" applyFont="1"/>
    <xf numFmtId="0" fontId="3" fillId="2" borderId="1" xfId="0" applyFont="1" applyFill="1" applyBorder="1" applyAlignment="1">
      <alignment horizontal="center" vertical="center" wrapText="1"/>
    </xf>
    <xf numFmtId="0" fontId="10" fillId="0" borderId="0" xfId="0" applyFont="1"/>
    <xf numFmtId="0" fontId="15" fillId="0" borderId="0" xfId="0" applyFont="1"/>
    <xf numFmtId="0" fontId="10" fillId="0" borderId="0" xfId="0" applyFont="1" applyAlignment="1">
      <alignment horizontal="right"/>
    </xf>
    <xf numFmtId="0" fontId="16" fillId="0" borderId="0" xfId="0" applyFont="1"/>
    <xf numFmtId="0" fontId="12" fillId="3" borderId="1" xfId="0" applyFont="1" applyFill="1" applyBorder="1" applyAlignment="1">
      <alignment horizontal="center"/>
    </xf>
    <xf numFmtId="10" fontId="12" fillId="3" borderId="1" xfId="2" applyNumberFormat="1" applyFont="1" applyFill="1" applyBorder="1" applyAlignment="1">
      <alignment horizontal="center"/>
    </xf>
    <xf numFmtId="0" fontId="14" fillId="0" borderId="0" xfId="0" applyFont="1" applyAlignment="1">
      <alignment vertical="center"/>
    </xf>
    <xf numFmtId="0" fontId="10" fillId="0" borderId="0" xfId="0" applyFont="1" applyFill="1"/>
    <xf numFmtId="0" fontId="12" fillId="3" borderId="1" xfId="0" applyFont="1" applyFill="1" applyBorder="1" applyAlignment="1">
      <alignment horizontal="center" vertical="center"/>
    </xf>
    <xf numFmtId="10" fontId="12" fillId="3" borderId="1" xfId="2" applyNumberFormat="1" applyFont="1" applyFill="1" applyBorder="1" applyAlignment="1">
      <alignment horizontal="center" vertical="center"/>
    </xf>
    <xf numFmtId="0" fontId="0" fillId="0" borderId="0" xfId="0" applyAlignment="1">
      <alignment horizontal="left" indent="1"/>
    </xf>
    <xf numFmtId="0" fontId="15" fillId="0" borderId="0" xfId="0" applyFont="1" applyFill="1"/>
    <xf numFmtId="0" fontId="10" fillId="0" borderId="0" xfId="0" applyFont="1" applyFill="1" applyAlignment="1">
      <alignment horizontal="right"/>
    </xf>
    <xf numFmtId="0" fontId="2" fillId="0" borderId="0" xfId="1" applyFont="1" applyBorder="1" applyAlignment="1" applyProtection="1"/>
    <xf numFmtId="0" fontId="0" fillId="0" borderId="0" xfId="0" applyBorder="1" applyAlignment="1">
      <alignment horizontal="center"/>
    </xf>
    <xf numFmtId="0" fontId="10" fillId="0" borderId="0" xfId="0" applyFont="1" applyBorder="1" applyAlignment="1">
      <alignment horizontal="right"/>
    </xf>
    <xf numFmtId="0" fontId="0" fillId="0" borderId="0" xfId="0" applyBorder="1" applyAlignment="1">
      <alignment horizontal="center" vertical="center"/>
    </xf>
    <xf numFmtId="0" fontId="15" fillId="0" borderId="0" xfId="0" applyFont="1" applyBorder="1"/>
    <xf numFmtId="0" fontId="10" fillId="0" borderId="0" xfId="0" applyFont="1" applyFill="1" applyAlignment="1">
      <alignment horizontal="left" indent="1"/>
    </xf>
    <xf numFmtId="0" fontId="10" fillId="0" borderId="0" xfId="0" applyFont="1" applyAlignment="1">
      <alignment horizontal="left" indent="1"/>
    </xf>
    <xf numFmtId="0" fontId="10" fillId="0" borderId="0" xfId="0" applyFont="1" applyAlignment="1">
      <alignment horizontal="left" vertical="center" indent="1"/>
    </xf>
    <xf numFmtId="0" fontId="3" fillId="2" borderId="2" xfId="0" applyFont="1" applyFill="1" applyBorder="1" applyAlignment="1">
      <alignment horizontal="center" vertical="center" wrapText="1"/>
    </xf>
    <xf numFmtId="0" fontId="12" fillId="3" borderId="3" xfId="0" applyFont="1" applyFill="1" applyBorder="1" applyAlignment="1">
      <alignment horizontal="center"/>
    </xf>
    <xf numFmtId="0" fontId="8" fillId="0" borderId="0" xfId="0" applyFont="1" applyAlignment="1">
      <alignment horizontal="left" vertical="center" indent="1"/>
    </xf>
    <xf numFmtId="0" fontId="2" fillId="0" borderId="0" xfId="1" applyAlignment="1" applyProtection="1">
      <alignment horizontal="left" vertical="top" wrapText="1" indent="1"/>
    </xf>
    <xf numFmtId="0" fontId="2" fillId="0" borderId="0" xfId="1" applyAlignment="1" applyProtection="1">
      <alignment horizontal="left" vertical="center" indent="1"/>
    </xf>
    <xf numFmtId="0" fontId="6" fillId="0" borderId="0" xfId="0" applyFont="1" applyAlignment="1">
      <alignment horizontal="left" vertical="center" wrapText="1" indent="1"/>
    </xf>
    <xf numFmtId="0" fontId="8" fillId="0" borderId="0" xfId="0" applyFont="1"/>
    <xf numFmtId="0" fontId="0" fillId="0" borderId="0" xfId="0" applyBorder="1" applyAlignment="1">
      <alignment vertical="center"/>
    </xf>
    <xf numFmtId="0" fontId="14" fillId="4" borderId="1" xfId="0" applyFont="1" applyFill="1" applyBorder="1" applyAlignment="1">
      <alignment horizontal="left" vertical="center" wrapText="1" indent="1"/>
    </xf>
    <xf numFmtId="0" fontId="8" fillId="0" borderId="0" xfId="0" applyFont="1" applyAlignment="1">
      <alignment horizontal="left" vertical="center" wrapText="1" indent="2"/>
    </xf>
    <xf numFmtId="0" fontId="19" fillId="0" borderId="0" xfId="1" applyFont="1" applyAlignment="1" applyProtection="1">
      <alignment vertical="center"/>
    </xf>
    <xf numFmtId="0" fontId="20" fillId="0" borderId="0" xfId="0" applyFont="1" applyAlignment="1">
      <alignment vertical="center"/>
    </xf>
    <xf numFmtId="0" fontId="21" fillId="2" borderId="1" xfId="0" applyFont="1" applyFill="1" applyBorder="1" applyAlignment="1">
      <alignment horizontal="center" vertical="center"/>
    </xf>
    <xf numFmtId="0" fontId="20" fillId="0" borderId="1" xfId="0" applyFont="1" applyBorder="1" applyAlignment="1">
      <alignment horizontal="left" vertical="center" indent="1"/>
    </xf>
    <xf numFmtId="14" fontId="2" fillId="0" borderId="0" xfId="1" applyNumberFormat="1" applyAlignment="1" applyProtection="1">
      <alignment horizontal="left" vertical="center" wrapText="1" indent="2"/>
    </xf>
    <xf numFmtId="0" fontId="20" fillId="0" borderId="0" xfId="0" applyFont="1" applyFill="1" applyBorder="1" applyAlignment="1">
      <alignment horizontal="left" vertical="top"/>
    </xf>
    <xf numFmtId="0" fontId="13" fillId="2" borderId="6" xfId="0" applyFont="1" applyFill="1" applyBorder="1" applyAlignment="1">
      <alignment horizontal="right" vertical="center" wrapText="1" indent="1"/>
    </xf>
    <xf numFmtId="0" fontId="23" fillId="0" borderId="0" xfId="0" applyFont="1"/>
    <xf numFmtId="0" fontId="23" fillId="0" borderId="0" xfId="0" applyFont="1" applyAlignment="1">
      <alignment horizontal="left" indent="1"/>
    </xf>
    <xf numFmtId="0" fontId="23" fillId="0" borderId="0" xfId="0" applyFont="1" applyFill="1" applyBorder="1" applyAlignment="1">
      <alignment horizontal="left" indent="1"/>
    </xf>
    <xf numFmtId="0" fontId="23" fillId="0" borderId="0" xfId="0" applyFont="1" applyAlignment="1">
      <alignment vertical="center"/>
    </xf>
    <xf numFmtId="0" fontId="24" fillId="0" borderId="0" xfId="0" applyFont="1" applyFill="1" applyBorder="1" applyAlignment="1">
      <alignment horizontal="left"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left" vertical="center" indent="1"/>
    </xf>
    <xf numFmtId="0" fontId="23" fillId="0" borderId="0" xfId="0" applyFont="1" applyAlignment="1">
      <alignment horizontal="left" vertical="center" indent="1"/>
    </xf>
    <xf numFmtId="0" fontId="24" fillId="0" borderId="0" xfId="0" applyFont="1" applyFill="1" applyBorder="1" applyAlignment="1">
      <alignment horizontal="left" vertical="center" indent="1"/>
    </xf>
    <xf numFmtId="0" fontId="25" fillId="0" borderId="0" xfId="0" applyFont="1" applyAlignment="1">
      <alignment horizontal="center"/>
    </xf>
    <xf numFmtId="0" fontId="3" fillId="0" borderId="0" xfId="0" applyFont="1" applyAlignment="1">
      <alignment horizontal="left" indent="1"/>
    </xf>
    <xf numFmtId="0" fontId="0" fillId="0" borderId="0" xfId="0" applyBorder="1" applyAlignment="1">
      <alignment horizontal="center" vertical="center" wrapText="1"/>
    </xf>
    <xf numFmtId="0" fontId="2" fillId="0" borderId="0" xfId="1" applyFont="1" applyAlignment="1" applyProtection="1">
      <alignment vertical="center"/>
    </xf>
    <xf numFmtId="0" fontId="13" fillId="5" borderId="8" xfId="0" applyFont="1" applyFill="1" applyBorder="1" applyAlignment="1">
      <alignment horizontal="left" vertical="top" wrapText="1" indent="1"/>
    </xf>
    <xf numFmtId="0" fontId="23" fillId="0" borderId="0" xfId="0" applyFont="1" applyAlignment="1">
      <alignment horizontal="left"/>
    </xf>
    <xf numFmtId="0" fontId="3" fillId="5" borderId="7" xfId="0" applyFont="1" applyFill="1" applyBorder="1" applyAlignment="1">
      <alignment horizontal="left" vertical="top" wrapText="1" indent="1"/>
    </xf>
    <xf numFmtId="0" fontId="10" fillId="0" borderId="0" xfId="0" applyFont="1" applyAlignment="1">
      <alignment horizontal="left"/>
    </xf>
    <xf numFmtId="0" fontId="23" fillId="0" borderId="0" xfId="0" applyFont="1" applyAlignment="1">
      <alignment wrapText="1"/>
    </xf>
    <xf numFmtId="0" fontId="23" fillId="0" borderId="0" xfId="0" applyFont="1" applyFill="1" applyBorder="1" applyAlignment="1">
      <alignment horizontal="left"/>
    </xf>
    <xf numFmtId="0" fontId="24" fillId="0" borderId="0" xfId="0" applyFont="1" applyAlignment="1">
      <alignment horizontal="left" indent="1"/>
    </xf>
    <xf numFmtId="0" fontId="24" fillId="0" borderId="0" xfId="0" applyFont="1" applyAlignment="1">
      <alignment horizontal="left" vertical="top" indent="1"/>
    </xf>
    <xf numFmtId="0" fontId="23" fillId="0" borderId="0" xfId="0" applyFont="1" applyAlignment="1">
      <alignment horizontal="left" vertical="center" wrapText="1" indent="2"/>
    </xf>
    <xf numFmtId="14" fontId="23" fillId="0" borderId="0" xfId="0" applyNumberFormat="1" applyFont="1" applyAlignment="1">
      <alignment horizontal="left" vertical="center" wrapText="1" indent="2"/>
    </xf>
    <xf numFmtId="0" fontId="23" fillId="0" borderId="0" xfId="0" applyFont="1" applyAlignment="1">
      <alignment horizontal="left" vertical="top" wrapText="1" indent="1"/>
    </xf>
    <xf numFmtId="0" fontId="0" fillId="0" borderId="0" xfId="0" applyAlignment="1">
      <alignment horizontal="left" vertical="top" wrapText="1" indent="1"/>
    </xf>
    <xf numFmtId="0" fontId="3" fillId="5" borderId="8" xfId="0" applyFont="1" applyFill="1" applyBorder="1" applyAlignment="1">
      <alignment horizontal="left" indent="1"/>
    </xf>
    <xf numFmtId="0" fontId="3" fillId="0" borderId="0" xfId="0" applyFont="1" applyBorder="1"/>
    <xf numFmtId="0" fontId="18"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5" fillId="0" borderId="1" xfId="0" applyFont="1" applyBorder="1" applyAlignment="1">
      <alignment horizontal="center" vertical="center"/>
    </xf>
    <xf numFmtId="164" fontId="12" fillId="3" borderId="1" xfId="2" applyNumberFormat="1" applyFont="1" applyFill="1" applyBorder="1" applyAlignment="1">
      <alignment horizontal="center"/>
    </xf>
    <xf numFmtId="0" fontId="0" fillId="0" borderId="0" xfId="0" quotePrefix="1" applyAlignment="1">
      <alignment horizontal="left" indent="1"/>
    </xf>
    <xf numFmtId="0" fontId="8" fillId="0" borderId="0" xfId="0" applyFont="1" applyFill="1" applyAlignment="1">
      <alignment horizontal="left" vertical="center" wrapText="1" indent="1"/>
    </xf>
    <xf numFmtId="0" fontId="23" fillId="0" borderId="0" xfId="0" applyFont="1" applyFill="1" applyBorder="1" applyAlignment="1">
      <alignment horizontal="left" vertical="center" indent="1"/>
    </xf>
    <xf numFmtId="0" fontId="12" fillId="0" borderId="1" xfId="0" applyFont="1" applyFill="1" applyBorder="1" applyAlignment="1">
      <alignment horizontal="center"/>
    </xf>
    <xf numFmtId="10" fontId="12" fillId="0" borderId="1" xfId="2" applyNumberFormat="1" applyFont="1" applyFill="1" applyBorder="1" applyAlignment="1">
      <alignment horizontal="center"/>
    </xf>
    <xf numFmtId="0" fontId="2" fillId="0" borderId="0" xfId="1" applyAlignment="1" applyProtection="1">
      <alignment horizontal="left" indent="1"/>
    </xf>
    <xf numFmtId="0" fontId="0" fillId="0" borderId="0" xfId="0" applyFill="1" applyAlignment="1">
      <alignment horizontal="left" vertical="center" indent="1"/>
    </xf>
    <xf numFmtId="0" fontId="8" fillId="0" borderId="0" xfId="0" quotePrefix="1" applyFont="1" applyBorder="1" applyAlignment="1">
      <alignment horizontal="center" vertical="center"/>
    </xf>
    <xf numFmtId="0" fontId="18" fillId="0" borderId="0" xfId="0" applyFont="1" applyFill="1" applyBorder="1" applyAlignment="1">
      <alignment vertical="center" wrapText="1"/>
    </xf>
    <xf numFmtId="164" fontId="12" fillId="0" borderId="1" xfId="2" applyNumberFormat="1" applyFont="1" applyFill="1" applyBorder="1" applyAlignment="1">
      <alignment horizontal="center"/>
    </xf>
    <xf numFmtId="164" fontId="12" fillId="3"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10" fontId="12" fillId="0" borderId="1" xfId="2" applyNumberFormat="1" applyFont="1" applyFill="1" applyBorder="1" applyAlignment="1">
      <alignment horizontal="center" vertical="center"/>
    </xf>
    <xf numFmtId="164" fontId="12" fillId="0" borderId="1" xfId="0" applyNumberFormat="1" applyFont="1" applyFill="1" applyBorder="1" applyAlignment="1">
      <alignment horizontal="center" vertical="center"/>
    </xf>
    <xf numFmtId="0" fontId="12" fillId="6" borderId="1" xfId="0" applyFont="1" applyFill="1" applyBorder="1" applyAlignment="1">
      <alignment horizontal="center"/>
    </xf>
    <xf numFmtId="164" fontId="12" fillId="6" borderId="1" xfId="2" applyNumberFormat="1" applyFont="1" applyFill="1" applyBorder="1" applyAlignment="1">
      <alignment horizontal="center"/>
    </xf>
    <xf numFmtId="164" fontId="12" fillId="6" borderId="2" xfId="2" applyNumberFormat="1" applyFont="1" applyFill="1" applyBorder="1" applyAlignment="1">
      <alignment horizontal="center"/>
    </xf>
    <xf numFmtId="0" fontId="3" fillId="5" borderId="12" xfId="0" applyFont="1" applyFill="1" applyBorder="1" applyAlignment="1"/>
    <xf numFmtId="0" fontId="3" fillId="5" borderId="13" xfId="0" applyFont="1" applyFill="1" applyBorder="1" applyAlignment="1"/>
    <xf numFmtId="0" fontId="3" fillId="5" borderId="14" xfId="0" applyFont="1" applyFill="1" applyBorder="1" applyAlignment="1"/>
    <xf numFmtId="0" fontId="3" fillId="5" borderId="15" xfId="0" applyFont="1" applyFill="1" applyBorder="1" applyAlignment="1"/>
    <xf numFmtId="10" fontId="12" fillId="0" borderId="1" xfId="0" applyNumberFormat="1" applyFont="1" applyFill="1" applyBorder="1" applyAlignment="1">
      <alignment horizontal="center"/>
    </xf>
    <xf numFmtId="164" fontId="12" fillId="3" borderId="1" xfId="2" applyNumberFormat="1" applyFont="1" applyFill="1" applyBorder="1" applyAlignment="1">
      <alignment horizontal="center" vertical="center"/>
    </xf>
    <xf numFmtId="0" fontId="13" fillId="2" borderId="5" xfId="0" applyFont="1" applyFill="1" applyBorder="1" applyAlignment="1">
      <alignment vertical="center" wrapText="1"/>
    </xf>
    <xf numFmtId="0" fontId="18" fillId="5" borderId="7" xfId="0" applyFont="1" applyFill="1" applyBorder="1" applyAlignment="1">
      <alignment vertical="center" wrapText="1"/>
    </xf>
    <xf numFmtId="0" fontId="18" fillId="2" borderId="5" xfId="0" applyFont="1" applyFill="1" applyBorder="1" applyAlignment="1">
      <alignment vertical="center" wrapText="1"/>
    </xf>
    <xf numFmtId="0" fontId="23" fillId="0" borderId="0" xfId="0" applyFont="1" applyAlignment="1">
      <alignment horizontal="left" vertical="center"/>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7" fillId="0" borderId="0" xfId="1" applyFont="1" applyFill="1" applyAlignment="1" applyProtection="1">
      <alignment horizontal="left" vertical="center"/>
    </xf>
    <xf numFmtId="0" fontId="2" fillId="0" borderId="0" xfId="1" applyFill="1" applyAlignment="1" applyProtection="1">
      <alignment horizontal="left" vertical="center" indent="1"/>
    </xf>
    <xf numFmtId="0" fontId="0" fillId="0" borderId="0" xfId="0" applyFill="1" applyAlignment="1">
      <alignment vertical="center"/>
    </xf>
    <xf numFmtId="0" fontId="7" fillId="0" borderId="0" xfId="1" applyFont="1" applyFill="1" applyAlignment="1" applyProtection="1">
      <alignment horizontal="left" vertical="center" wrapText="1"/>
    </xf>
    <xf numFmtId="0" fontId="0" fillId="0" borderId="0" xfId="0" applyFill="1" applyAlignment="1">
      <alignment horizontal="center" vertical="center"/>
    </xf>
    <xf numFmtId="0" fontId="8" fillId="0" borderId="0" xfId="0" applyFont="1" applyFill="1" applyAlignment="1">
      <alignment horizontal="left" vertical="center" indent="1"/>
    </xf>
    <xf numFmtId="0" fontId="2" fillId="0" borderId="0" xfId="1" applyFill="1" applyAlignment="1" applyProtection="1">
      <alignment horizontal="left" vertical="center" wrapText="1"/>
    </xf>
    <xf numFmtId="0" fontId="8" fillId="0" borderId="0" xfId="0" applyFont="1" applyFill="1" applyAlignment="1">
      <alignment horizontal="left" vertical="center"/>
    </xf>
    <xf numFmtId="0" fontId="8" fillId="0" borderId="0" xfId="0" applyFont="1" applyFill="1" applyAlignment="1">
      <alignment horizontal="left" vertical="center" wrapText="1" indent="2"/>
    </xf>
    <xf numFmtId="0" fontId="16" fillId="0" borderId="0" xfId="0" applyFont="1" applyFill="1"/>
    <xf numFmtId="0" fontId="23" fillId="0" borderId="0" xfId="0" applyFont="1" applyFill="1" applyAlignment="1">
      <alignment horizontal="left" vertical="center" indent="1"/>
    </xf>
    <xf numFmtId="0" fontId="23" fillId="0" borderId="0" xfId="0" applyFont="1" applyFill="1" applyAlignment="1">
      <alignment horizontal="left" indent="1"/>
    </xf>
    <xf numFmtId="0" fontId="14" fillId="7" borderId="0" xfId="0" applyFont="1" applyFill="1"/>
    <xf numFmtId="0" fontId="0" fillId="0" borderId="0" xfId="0" applyFill="1" applyBorder="1"/>
    <xf numFmtId="9" fontId="0" fillId="0" borderId="0" xfId="0" applyNumberFormat="1" applyFill="1" applyBorder="1"/>
    <xf numFmtId="165" fontId="12" fillId="0" borderId="1" xfId="0" applyNumberFormat="1" applyFont="1" applyFill="1" applyBorder="1" applyAlignment="1">
      <alignment horizontal="center" vertical="center"/>
    </xf>
    <xf numFmtId="0" fontId="8" fillId="0" borderId="0" xfId="1" applyFont="1" applyFill="1" applyAlignment="1" applyProtection="1">
      <alignment horizontal="left" vertical="center"/>
    </xf>
    <xf numFmtId="0" fontId="3" fillId="8" borderId="0" xfId="1" applyFont="1" applyFill="1" applyAlignment="1" applyProtection="1">
      <alignment horizontal="left" vertical="center"/>
    </xf>
    <xf numFmtId="165" fontId="0" fillId="0" borderId="0" xfId="0" applyNumberFormat="1" applyAlignment="1">
      <alignment horizontal="center"/>
    </xf>
    <xf numFmtId="0" fontId="8" fillId="0" borderId="0" xfId="0" applyFont="1" applyFill="1" applyBorder="1"/>
    <xf numFmtId="0" fontId="0" fillId="0" borderId="0" xfId="0" applyFill="1" applyBorder="1" applyAlignment="1">
      <alignment horizontal="center"/>
    </xf>
    <xf numFmtId="0" fontId="14" fillId="0" borderId="0" xfId="0" applyFont="1" applyFill="1" applyBorder="1" applyAlignment="1">
      <alignment vertical="center"/>
    </xf>
    <xf numFmtId="0" fontId="13" fillId="0" borderId="0" xfId="0" applyFont="1" applyFill="1" applyBorder="1" applyAlignment="1">
      <alignment vertical="center" wrapText="1"/>
    </xf>
    <xf numFmtId="0" fontId="3" fillId="0" borderId="0" xfId="0" applyFont="1" applyFill="1" applyBorder="1"/>
    <xf numFmtId="0" fontId="29" fillId="0" borderId="0" xfId="0" applyFont="1" applyFill="1" applyBorder="1" applyAlignment="1">
      <alignment horizontal="left" vertical="top" wrapText="1" indent="1"/>
    </xf>
    <xf numFmtId="0" fontId="0" fillId="7" borderId="0" xfId="0" applyFill="1"/>
    <xf numFmtId="0" fontId="3" fillId="2" borderId="5" xfId="0" applyFont="1" applyFill="1" applyBorder="1" applyAlignment="1">
      <alignment horizontal="left" vertical="center" wrapText="1" indent="1"/>
    </xf>
    <xf numFmtId="0" fontId="13" fillId="5" borderId="7" xfId="0" applyFont="1" applyFill="1" applyBorder="1" applyAlignment="1">
      <alignment horizontal="left" vertical="top" wrapText="1" indent="1"/>
    </xf>
    <xf numFmtId="0" fontId="3" fillId="2" borderId="7" xfId="0" applyFont="1" applyFill="1" applyBorder="1" applyAlignment="1">
      <alignment horizontal="left" vertical="center" wrapText="1" indent="1"/>
    </xf>
    <xf numFmtId="1" fontId="0" fillId="0" borderId="0" xfId="0" applyNumberFormat="1"/>
    <xf numFmtId="0" fontId="0" fillId="0" borderId="0" xfId="0" applyAlignment="1">
      <alignment horizontal="left" vertical="center" indent="1"/>
    </xf>
    <xf numFmtId="0" fontId="3" fillId="0" borderId="0" xfId="1" applyFont="1" applyFill="1" applyAlignment="1" applyProtection="1">
      <alignment horizontal="left" vertical="center"/>
    </xf>
    <xf numFmtId="1" fontId="12" fillId="0" borderId="1" xfId="0" applyNumberFormat="1" applyFont="1" applyFill="1" applyBorder="1" applyAlignment="1">
      <alignment horizontal="center" vertical="center"/>
    </xf>
    <xf numFmtId="1" fontId="12" fillId="0" borderId="1" xfId="2" applyNumberFormat="1" applyFont="1" applyFill="1" applyBorder="1" applyAlignment="1">
      <alignment horizontal="center" vertical="center"/>
    </xf>
    <xf numFmtId="0" fontId="3" fillId="5" borderId="8" xfId="0" applyFont="1" applyFill="1" applyBorder="1" applyAlignment="1">
      <alignment horizontal="left" vertical="center" indent="1"/>
    </xf>
    <xf numFmtId="1" fontId="12" fillId="3" borderId="1" xfId="0" applyNumberFormat="1" applyFont="1" applyFill="1" applyBorder="1" applyAlignment="1">
      <alignment horizontal="center" vertical="center"/>
    </xf>
    <xf numFmtId="1" fontId="12" fillId="3" borderId="1" xfId="2" applyNumberFormat="1" applyFont="1" applyFill="1" applyBorder="1" applyAlignment="1">
      <alignment horizontal="center" vertical="center"/>
    </xf>
    <xf numFmtId="1" fontId="12" fillId="3" borderId="3" xfId="0" applyNumberFormat="1" applyFont="1" applyFill="1" applyBorder="1" applyAlignment="1">
      <alignment horizontal="center" vertical="center"/>
    </xf>
    <xf numFmtId="1" fontId="12" fillId="0" borderId="3" xfId="2" applyNumberFormat="1" applyFont="1" applyFill="1" applyBorder="1" applyAlignment="1">
      <alignment horizontal="center" vertical="center"/>
    </xf>
    <xf numFmtId="1" fontId="12" fillId="3" borderId="3" xfId="2" applyNumberFormat="1" applyFont="1" applyFill="1" applyBorder="1" applyAlignment="1">
      <alignment horizontal="center" vertical="center"/>
    </xf>
    <xf numFmtId="0" fontId="3" fillId="5" borderId="14" xfId="0" applyFont="1" applyFill="1" applyBorder="1" applyAlignment="1">
      <alignment horizontal="left" vertical="center" indent="1"/>
    </xf>
    <xf numFmtId="9" fontId="12" fillId="6" borderId="1" xfId="2" applyNumberFormat="1" applyFont="1" applyFill="1" applyBorder="1" applyAlignment="1">
      <alignment horizontal="center"/>
    </xf>
    <xf numFmtId="9" fontId="0" fillId="0" borderId="0" xfId="0" applyNumberFormat="1" applyAlignment="1">
      <alignment horizontal="center"/>
    </xf>
    <xf numFmtId="165" fontId="12" fillId="0" borderId="4" xfId="0" applyNumberFormat="1" applyFont="1" applyFill="1" applyBorder="1" applyAlignment="1">
      <alignment horizontal="center" vertical="center"/>
    </xf>
    <xf numFmtId="10" fontId="12" fillId="0" borderId="4" xfId="0" applyNumberFormat="1" applyFont="1" applyFill="1" applyBorder="1" applyAlignment="1">
      <alignment horizontal="center"/>
    </xf>
    <xf numFmtId="0" fontId="14" fillId="0" borderId="0" xfId="0" applyFont="1" applyFill="1"/>
    <xf numFmtId="0" fontId="20" fillId="0" borderId="0" xfId="0" applyFont="1" applyAlignment="1">
      <alignment vertical="center" wrapText="1"/>
    </xf>
    <xf numFmtId="0" fontId="20" fillId="0" borderId="0" xfId="0" applyFont="1" applyAlignment="1">
      <alignment vertical="top"/>
    </xf>
    <xf numFmtId="0" fontId="5" fillId="0" borderId="0" xfId="0" applyFont="1" applyFill="1" applyAlignment="1">
      <alignment horizontal="right"/>
    </xf>
    <xf numFmtId="0" fontId="5" fillId="0" borderId="0" xfId="0" applyFont="1" applyFill="1" applyAlignment="1">
      <alignment horizontal="left" indent="1"/>
    </xf>
    <xf numFmtId="0" fontId="8" fillId="0" borderId="0" xfId="0" applyFont="1" applyAlignment="1">
      <alignment horizontal="left" indent="1"/>
    </xf>
    <xf numFmtId="0" fontId="3" fillId="9" borderId="5" xfId="0" applyFont="1" applyFill="1" applyBorder="1" applyAlignment="1">
      <alignment horizontal="left" vertical="top" indent="1"/>
    </xf>
    <xf numFmtId="0" fontId="3" fillId="9" borderId="7" xfId="0" applyFont="1" applyFill="1" applyBorder="1" applyAlignment="1">
      <alignment horizontal="left" vertical="center" indent="1"/>
    </xf>
    <xf numFmtId="0" fontId="0" fillId="0" borderId="2" xfId="0" applyBorder="1" applyAlignment="1">
      <alignment horizontal="left" vertical="center" indent="1"/>
    </xf>
    <xf numFmtId="0" fontId="8" fillId="0" borderId="2" xfId="0" applyFont="1" applyBorder="1" applyAlignment="1">
      <alignment horizontal="left" vertical="center" indent="1"/>
    </xf>
    <xf numFmtId="0" fontId="0" fillId="0" borderId="1" xfId="0" applyBorder="1" applyAlignment="1">
      <alignment horizontal="center"/>
    </xf>
    <xf numFmtId="164" fontId="12" fillId="0" borderId="18" xfId="0" applyNumberFormat="1" applyFont="1" applyFill="1" applyBorder="1" applyAlignment="1">
      <alignment horizontal="center" vertical="center"/>
    </xf>
    <xf numFmtId="164" fontId="12" fillId="3" borderId="18" xfId="0" applyNumberFormat="1" applyFont="1" applyFill="1" applyBorder="1" applyAlignment="1">
      <alignment horizontal="center" vertical="center"/>
    </xf>
    <xf numFmtId="10" fontId="12" fillId="0" borderId="1" xfId="0" applyNumberFormat="1" applyFont="1" applyFill="1" applyBorder="1" applyAlignment="1">
      <alignment horizontal="center" vertical="center"/>
    </xf>
    <xf numFmtId="0" fontId="13" fillId="0" borderId="0" xfId="0" applyFont="1" applyFill="1" applyBorder="1" applyAlignment="1">
      <alignment horizontal="left" vertical="top" wrapText="1" indent="1"/>
    </xf>
    <xf numFmtId="164" fontId="12" fillId="0" borderId="1" xfId="2" applyNumberFormat="1" applyFont="1" applyFill="1" applyBorder="1" applyAlignment="1">
      <alignment horizontal="center" vertical="center"/>
    </xf>
    <xf numFmtId="164" fontId="12" fillId="10" borderId="1" xfId="2" applyNumberFormat="1" applyFont="1" applyFill="1" applyBorder="1" applyAlignment="1">
      <alignment horizontal="center" vertical="center"/>
    </xf>
    <xf numFmtId="164" fontId="0" fillId="0" borderId="1" xfId="0" applyNumberFormat="1" applyFill="1" applyBorder="1" applyAlignment="1">
      <alignment horizontal="center"/>
    </xf>
    <xf numFmtId="0" fontId="0" fillId="10" borderId="1" xfId="0" applyFill="1" applyBorder="1" applyAlignment="1">
      <alignment horizontal="center"/>
    </xf>
    <xf numFmtId="164" fontId="0" fillId="10" borderId="1" xfId="0" applyNumberFormat="1" applyFill="1" applyBorder="1" applyAlignment="1">
      <alignment horizontal="center"/>
    </xf>
    <xf numFmtId="164" fontId="0" fillId="0" borderId="1" xfId="0" applyNumberFormat="1" applyBorder="1" applyAlignment="1">
      <alignment horizontal="center"/>
    </xf>
    <xf numFmtId="0" fontId="15" fillId="0" borderId="0" xfId="0" applyFont="1" applyFill="1" applyBorder="1"/>
    <xf numFmtId="0" fontId="8" fillId="0" borderId="0" xfId="0" applyFont="1" applyBorder="1" applyAlignment="1">
      <alignment horizontal="center"/>
    </xf>
    <xf numFmtId="0" fontId="14" fillId="0" borderId="0" xfId="0" applyFont="1" applyFill="1" applyAlignment="1">
      <alignment vertical="center"/>
    </xf>
    <xf numFmtId="0" fontId="0" fillId="0" borderId="0" xfId="0" applyFill="1" applyAlignment="1">
      <alignment horizontal="left" vertical="top" indent="1"/>
    </xf>
    <xf numFmtId="0" fontId="0" fillId="0" borderId="0" xfId="0" applyFill="1" applyAlignment="1">
      <alignment horizontal="left" vertical="top" wrapText="1" indent="1"/>
    </xf>
    <xf numFmtId="0" fontId="8" fillId="0" borderId="0" xfId="0" applyFont="1" applyFill="1" applyAlignment="1">
      <alignment horizontal="left" vertical="top" indent="1"/>
    </xf>
    <xf numFmtId="1" fontId="12" fillId="13" borderId="1" xfId="0" applyNumberFormat="1" applyFont="1" applyFill="1" applyBorder="1" applyAlignment="1">
      <alignment horizontal="center" vertical="center"/>
    </xf>
    <xf numFmtId="10" fontId="12" fillId="13" borderId="2" xfId="2" applyNumberFormat="1" applyFont="1" applyFill="1" applyBorder="1" applyAlignment="1">
      <alignment horizontal="center" vertical="center"/>
    </xf>
    <xf numFmtId="9" fontId="12" fillId="13" borderId="2" xfId="2" applyNumberFormat="1" applyFont="1" applyFill="1" applyBorder="1" applyAlignment="1">
      <alignment horizontal="center" vertical="center"/>
    </xf>
    <xf numFmtId="1" fontId="12" fillId="13" borderId="3" xfId="0" applyNumberFormat="1" applyFont="1" applyFill="1" applyBorder="1" applyAlignment="1">
      <alignment horizontal="center" vertical="center"/>
    </xf>
    <xf numFmtId="10" fontId="12" fillId="13" borderId="30" xfId="2" applyNumberFormat="1" applyFont="1" applyFill="1" applyBorder="1" applyAlignment="1">
      <alignment horizontal="center" vertical="center"/>
    </xf>
    <xf numFmtId="10" fontId="12" fillId="14" borderId="2" xfId="2" applyNumberFormat="1" applyFont="1" applyFill="1" applyBorder="1" applyAlignment="1">
      <alignment horizontal="center" vertical="center"/>
    </xf>
    <xf numFmtId="0" fontId="12" fillId="14" borderId="1" xfId="0" applyFont="1" applyFill="1" applyBorder="1" applyAlignment="1">
      <alignment horizontal="center"/>
    </xf>
    <xf numFmtId="10" fontId="12" fillId="14" borderId="1" xfId="2" applyNumberFormat="1" applyFont="1" applyFill="1" applyBorder="1" applyAlignment="1">
      <alignment horizontal="center"/>
    </xf>
    <xf numFmtId="164" fontId="12" fillId="14" borderId="18" xfId="2" applyNumberFormat="1" applyFont="1" applyFill="1" applyBorder="1" applyAlignment="1">
      <alignment horizontal="center"/>
    </xf>
    <xf numFmtId="10" fontId="12" fillId="14" borderId="2" xfId="2" applyNumberFormat="1" applyFont="1" applyFill="1" applyBorder="1" applyAlignment="1">
      <alignment horizontal="center"/>
    </xf>
    <xf numFmtId="0" fontId="12" fillId="13" borderId="1" xfId="0" applyFont="1" applyFill="1" applyBorder="1" applyAlignment="1">
      <alignment horizontal="center"/>
    </xf>
    <xf numFmtId="10" fontId="12" fillId="13" borderId="1" xfId="2" applyNumberFormat="1" applyFont="1" applyFill="1" applyBorder="1" applyAlignment="1">
      <alignment horizontal="center"/>
    </xf>
    <xf numFmtId="10" fontId="12" fillId="13" borderId="2" xfId="2" applyNumberFormat="1" applyFont="1" applyFill="1" applyBorder="1" applyAlignment="1">
      <alignment horizontal="center"/>
    </xf>
    <xf numFmtId="0" fontId="0" fillId="13" borderId="1" xfId="0" applyFill="1" applyBorder="1" applyAlignment="1">
      <alignment horizontal="center"/>
    </xf>
    <xf numFmtId="164" fontId="12" fillId="14" borderId="2" xfId="2" applyNumberFormat="1" applyFont="1" applyFill="1" applyBorder="1" applyAlignment="1">
      <alignment horizontal="center"/>
    </xf>
    <xf numFmtId="164" fontId="12" fillId="14" borderId="1" xfId="2" applyNumberFormat="1" applyFont="1" applyFill="1" applyBorder="1" applyAlignment="1">
      <alignment horizontal="center"/>
    </xf>
    <xf numFmtId="10" fontId="12" fillId="14" borderId="2" xfId="0" applyNumberFormat="1" applyFont="1" applyFill="1" applyBorder="1" applyAlignment="1">
      <alignment horizontal="center"/>
    </xf>
    <xf numFmtId="0" fontId="12" fillId="14" borderId="1" xfId="0" applyFont="1" applyFill="1" applyBorder="1" applyAlignment="1">
      <alignment horizontal="center" vertical="center"/>
    </xf>
    <xf numFmtId="10" fontId="12" fillId="14" borderId="1" xfId="0" applyNumberFormat="1" applyFont="1" applyFill="1" applyBorder="1" applyAlignment="1">
      <alignment horizontal="center"/>
    </xf>
    <xf numFmtId="164" fontId="0" fillId="14" borderId="1" xfId="0" applyNumberFormat="1" applyFill="1" applyBorder="1" applyAlignment="1">
      <alignment horizontal="center"/>
    </xf>
    <xf numFmtId="10" fontId="12" fillId="14" borderId="1" xfId="2" applyNumberFormat="1" applyFont="1" applyFill="1" applyBorder="1" applyAlignment="1">
      <alignment horizontal="center" vertical="center"/>
    </xf>
    <xf numFmtId="164" fontId="12" fillId="14" borderId="1" xfId="0" applyNumberFormat="1" applyFont="1" applyFill="1" applyBorder="1" applyAlignment="1">
      <alignment horizontal="center" vertical="center"/>
    </xf>
    <xf numFmtId="0" fontId="23" fillId="0" borderId="0" xfId="0" applyFont="1" applyFill="1"/>
    <xf numFmtId="0" fontId="12" fillId="0" borderId="0" xfId="0" applyFont="1" applyFill="1" applyBorder="1" applyAlignment="1">
      <alignment horizontal="center"/>
    </xf>
    <xf numFmtId="0" fontId="12" fillId="3" borderId="10" xfId="0" applyFont="1" applyFill="1" applyBorder="1" applyAlignment="1">
      <alignment horizontal="center"/>
    </xf>
    <xf numFmtId="164" fontId="12" fillId="3" borderId="10" xfId="2" applyNumberFormat="1" applyFont="1" applyFill="1" applyBorder="1" applyAlignment="1">
      <alignment horizontal="center"/>
    </xf>
    <xf numFmtId="0" fontId="31" fillId="0" borderId="0" xfId="0" applyFont="1" applyFill="1" applyAlignment="1">
      <alignment horizontal="left" indent="1"/>
    </xf>
    <xf numFmtId="0" fontId="0" fillId="0" borderId="0" xfId="0" applyFill="1" applyBorder="1" applyAlignment="1"/>
    <xf numFmtId="10" fontId="12" fillId="0" borderId="0" xfId="2" applyNumberFormat="1" applyFont="1" applyFill="1" applyBorder="1" applyAlignment="1">
      <alignment horizontal="center"/>
    </xf>
    <xf numFmtId="164" fontId="12" fillId="0" borderId="0" xfId="2" applyNumberFormat="1" applyFont="1" applyFill="1" applyBorder="1" applyAlignment="1">
      <alignment horizontal="center"/>
    </xf>
    <xf numFmtId="0" fontId="8" fillId="0" borderId="0" xfId="0" applyFont="1" applyFill="1" applyBorder="1" applyAlignment="1">
      <alignment horizontal="center"/>
    </xf>
    <xf numFmtId="0" fontId="32" fillId="0" borderId="0" xfId="0" applyFont="1"/>
    <xf numFmtId="0" fontId="15" fillId="0" borderId="0" xfId="0" applyFont="1" applyAlignment="1">
      <alignment horizontal="left"/>
    </xf>
    <xf numFmtId="0" fontId="10" fillId="0" borderId="0" xfId="0" applyFont="1" applyFill="1" applyAlignment="1">
      <alignment horizontal="left"/>
    </xf>
    <xf numFmtId="0" fontId="3" fillId="0" borderId="25" xfId="0" applyFont="1" applyFill="1" applyBorder="1" applyAlignment="1">
      <alignment vertical="center" wrapText="1"/>
    </xf>
    <xf numFmtId="0" fontId="3" fillId="0" borderId="1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6" xfId="0" applyFont="1" applyFill="1" applyBorder="1" applyAlignment="1">
      <alignment horizontal="center" vertical="center" wrapText="1"/>
    </xf>
    <xf numFmtId="165" fontId="0" fillId="0" borderId="1" xfId="0" applyNumberFormat="1" applyFill="1" applyBorder="1" applyAlignment="1">
      <alignment horizontal="center"/>
    </xf>
    <xf numFmtId="165" fontId="0" fillId="0" borderId="2" xfId="0" applyNumberFormat="1" applyFill="1" applyBorder="1" applyAlignment="1">
      <alignment horizontal="center"/>
    </xf>
    <xf numFmtId="165" fontId="0" fillId="0" borderId="29" xfId="0" applyNumberFormat="1" applyFill="1" applyBorder="1" applyAlignment="1">
      <alignment horizontal="center"/>
    </xf>
    <xf numFmtId="165" fontId="0" fillId="0" borderId="0" xfId="0" applyNumberFormat="1" applyFill="1" applyAlignment="1">
      <alignment horizontal="center"/>
    </xf>
    <xf numFmtId="0" fontId="3" fillId="8" borderId="0" xfId="1" applyFont="1" applyFill="1" applyAlignment="1" applyProtection="1">
      <alignment horizontal="center" vertical="center"/>
    </xf>
    <xf numFmtId="0" fontId="14" fillId="0" borderId="0" xfId="0" applyFont="1" applyAlignment="1">
      <alignment horizontal="left"/>
    </xf>
    <xf numFmtId="0" fontId="3" fillId="0" borderId="21" xfId="0" applyFont="1" applyFill="1" applyBorder="1" applyAlignment="1">
      <alignment vertical="center" wrapText="1"/>
    </xf>
    <xf numFmtId="0" fontId="13" fillId="0" borderId="16" xfId="0" applyFont="1" applyFill="1" applyBorder="1" applyAlignment="1">
      <alignment horizontal="center" vertical="center" wrapText="1"/>
    </xf>
    <xf numFmtId="0" fontId="13" fillId="0" borderId="7" xfId="0" applyFont="1" applyFill="1" applyBorder="1" applyAlignment="1">
      <alignment vertical="center" wrapText="1"/>
    </xf>
    <xf numFmtId="0" fontId="13" fillId="0" borderId="5" xfId="0" applyFont="1" applyFill="1" applyBorder="1" applyAlignment="1">
      <alignment vertical="center" wrapText="1"/>
    </xf>
    <xf numFmtId="0" fontId="13" fillId="0" borderId="7"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0" fontId="0" fillId="0" borderId="0" xfId="0" applyNumberFormat="1" applyFill="1" applyBorder="1" applyAlignment="1">
      <alignment horizontal="center"/>
    </xf>
    <xf numFmtId="10" fontId="0" fillId="0" borderId="0" xfId="0" applyNumberFormat="1" applyFill="1" applyBorder="1"/>
    <xf numFmtId="9" fontId="0" fillId="0" borderId="0" xfId="0" applyNumberFormat="1" applyFill="1" applyBorder="1" applyAlignment="1">
      <alignment horizontal="center"/>
    </xf>
    <xf numFmtId="1" fontId="0" fillId="0" borderId="0" xfId="0" applyNumberFormat="1" applyFill="1" applyBorder="1" applyAlignment="1">
      <alignment horizontal="center"/>
    </xf>
    <xf numFmtId="0" fontId="13" fillId="0" borderId="26" xfId="0" applyFont="1" applyFill="1" applyBorder="1" applyAlignment="1">
      <alignment horizontal="center" vertical="center" wrapText="1"/>
    </xf>
    <xf numFmtId="0" fontId="13" fillId="0" borderId="7" xfId="0" applyFont="1" applyFill="1" applyBorder="1" applyAlignment="1">
      <alignment horizontal="left" vertical="top" wrapText="1"/>
    </xf>
    <xf numFmtId="0" fontId="13" fillId="0" borderId="5" xfId="0" applyFont="1" applyFill="1" applyBorder="1" applyAlignment="1">
      <alignment horizontal="left" vertical="top" wrapText="1"/>
    </xf>
    <xf numFmtId="10" fontId="0" fillId="0" borderId="29" xfId="0" applyNumberFormat="1" applyFill="1" applyBorder="1" applyAlignment="1">
      <alignment horizontal="center"/>
    </xf>
    <xf numFmtId="165" fontId="8" fillId="0" borderId="0" xfId="0" applyNumberFormat="1" applyFont="1"/>
    <xf numFmtId="165" fontId="12" fillId="0" borderId="2" xfId="0" applyNumberFormat="1" applyFont="1" applyFill="1" applyBorder="1" applyAlignment="1">
      <alignment horizontal="center" vertical="center"/>
    </xf>
    <xf numFmtId="165" fontId="12" fillId="0" borderId="29" xfId="0" applyNumberFormat="1" applyFont="1" applyFill="1" applyBorder="1" applyAlignment="1">
      <alignment horizontal="center" vertical="center"/>
    </xf>
    <xf numFmtId="165" fontId="0" fillId="0" borderId="0" xfId="0" applyNumberFormat="1"/>
    <xf numFmtId="0" fontId="13" fillId="12" borderId="1" xfId="0" applyFont="1" applyFill="1" applyBorder="1" applyAlignment="1">
      <alignment horizontal="left" vertical="top" wrapText="1"/>
    </xf>
    <xf numFmtId="0" fontId="3" fillId="5" borderId="43" xfId="0" applyFont="1" applyFill="1" applyBorder="1" applyAlignment="1"/>
    <xf numFmtId="0" fontId="15" fillId="0" borderId="0" xfId="0" applyFont="1" applyAlignment="1">
      <alignment vertical="top" wrapText="1"/>
    </xf>
    <xf numFmtId="9" fontId="12" fillId="6" borderId="2" xfId="2" applyNumberFormat="1" applyFont="1" applyFill="1" applyBorder="1" applyAlignment="1">
      <alignment horizontal="center"/>
    </xf>
    <xf numFmtId="0" fontId="13" fillId="0" borderId="21" xfId="0" applyFont="1" applyFill="1" applyBorder="1" applyAlignment="1">
      <alignment vertic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0" xfId="0" applyFont="1" applyFill="1" applyBorder="1" applyAlignment="1">
      <alignment horizontal="center"/>
    </xf>
    <xf numFmtId="0" fontId="29" fillId="0" borderId="7" xfId="0" applyFont="1" applyFill="1" applyBorder="1" applyAlignment="1">
      <alignment horizontal="left" vertical="top" wrapText="1" indent="1"/>
    </xf>
    <xf numFmtId="0" fontId="0" fillId="0" borderId="22" xfId="0" applyFill="1" applyBorder="1"/>
    <xf numFmtId="0" fontId="29" fillId="0" borderId="5" xfId="0" applyFont="1" applyFill="1" applyBorder="1" applyAlignment="1">
      <alignment horizontal="left" vertical="top" wrapText="1" indent="1"/>
    </xf>
    <xf numFmtId="0" fontId="0" fillId="0" borderId="23" xfId="0" applyFill="1" applyBorder="1"/>
    <xf numFmtId="0" fontId="0" fillId="0" borderId="24" xfId="0" applyFill="1" applyBorder="1"/>
    <xf numFmtId="10" fontId="0" fillId="0" borderId="22" xfId="0" applyNumberFormat="1" applyFill="1" applyBorder="1"/>
    <xf numFmtId="10" fontId="0" fillId="0" borderId="23" xfId="0" applyNumberFormat="1" applyFill="1" applyBorder="1"/>
    <xf numFmtId="10" fontId="0" fillId="0" borderId="24" xfId="0" applyNumberFormat="1" applyFill="1" applyBorder="1"/>
    <xf numFmtId="0" fontId="13" fillId="5" borderId="1" xfId="0" applyFont="1" applyFill="1" applyBorder="1" applyAlignment="1">
      <alignment horizontal="left" vertical="top" wrapText="1" indent="1"/>
    </xf>
    <xf numFmtId="0" fontId="8" fillId="13" borderId="1" xfId="0" applyFont="1" applyFill="1" applyBorder="1" applyAlignment="1">
      <alignment horizontal="center"/>
    </xf>
    <xf numFmtId="0" fontId="32" fillId="0" borderId="0" xfId="0" applyFont="1" applyFill="1" applyBorder="1" applyAlignment="1">
      <alignment vertical="center"/>
    </xf>
    <xf numFmtId="0" fontId="32" fillId="0" borderId="0" xfId="0" applyFont="1" applyFill="1"/>
    <xf numFmtId="0" fontId="3" fillId="0" borderId="0" xfId="0" applyFont="1" applyFill="1"/>
    <xf numFmtId="0" fontId="29" fillId="0" borderId="0" xfId="0" applyFont="1" applyFill="1" applyBorder="1" applyAlignment="1">
      <alignment horizontal="left" vertical="top" indent="1"/>
    </xf>
    <xf numFmtId="0" fontId="13" fillId="0" borderId="0" xfId="0" applyFont="1" applyFill="1" applyBorder="1" applyAlignment="1">
      <alignment horizontal="left" vertical="center" indent="1"/>
    </xf>
    <xf numFmtId="0" fontId="3" fillId="0" borderId="0" xfId="1" applyFont="1" applyFill="1" applyAlignment="1" applyProtection="1">
      <alignment horizontal="center" vertical="center"/>
    </xf>
    <xf numFmtId="0" fontId="0" fillId="14" borderId="1" xfId="0" applyFill="1" applyBorder="1" applyAlignment="1">
      <alignment horizontal="center"/>
    </xf>
    <xf numFmtId="9" fontId="0" fillId="0" borderId="0" xfId="0" applyNumberFormat="1"/>
    <xf numFmtId="0" fontId="20" fillId="0" borderId="0" xfId="0" applyFont="1" applyAlignment="1">
      <alignment vertical="center"/>
    </xf>
    <xf numFmtId="0" fontId="23" fillId="0" borderId="0" xfId="0" applyFont="1" applyFill="1" applyBorder="1"/>
    <xf numFmtId="0" fontId="3" fillId="0" borderId="0" xfId="0" applyFont="1" applyFill="1" applyBorder="1" applyAlignment="1">
      <alignment horizontal="left" indent="1"/>
    </xf>
    <xf numFmtId="165" fontId="12" fillId="0" borderId="0" xfId="0" applyNumberFormat="1" applyFont="1" applyFill="1" applyBorder="1" applyAlignment="1">
      <alignment horizontal="center" vertical="center"/>
    </xf>
    <xf numFmtId="165" fontId="0" fillId="0" borderId="0" xfId="0" applyNumberFormat="1" applyFill="1" applyBorder="1" applyAlignment="1">
      <alignment horizontal="center"/>
    </xf>
    <xf numFmtId="0" fontId="8" fillId="15" borderId="4" xfId="0" applyFont="1" applyFill="1" applyBorder="1" applyAlignment="1">
      <alignment horizontal="center" vertical="center"/>
    </xf>
    <xf numFmtId="9" fontId="8" fillId="15" borderId="4" xfId="0" applyNumberFormat="1" applyFont="1" applyFill="1" applyBorder="1" applyAlignment="1">
      <alignment horizontal="center" vertical="center"/>
    </xf>
    <xf numFmtId="9" fontId="8" fillId="15" borderId="29" xfId="0" applyNumberFormat="1" applyFont="1" applyFill="1" applyBorder="1" applyAlignment="1">
      <alignment horizontal="center" vertical="center"/>
    </xf>
    <xf numFmtId="0" fontId="8" fillId="16" borderId="4" xfId="0" applyFont="1" applyFill="1" applyBorder="1" applyAlignment="1">
      <alignment horizontal="center" vertical="center"/>
    </xf>
    <xf numFmtId="9" fontId="8" fillId="16" borderId="4" xfId="2" applyNumberFormat="1" applyFont="1" applyFill="1" applyBorder="1" applyAlignment="1">
      <alignment horizontal="center" vertical="center"/>
    </xf>
    <xf numFmtId="9" fontId="8" fillId="16" borderId="29" xfId="2" applyNumberFormat="1" applyFont="1" applyFill="1" applyBorder="1" applyAlignment="1">
      <alignment horizontal="center" vertical="center"/>
    </xf>
    <xf numFmtId="9" fontId="8" fillId="16" borderId="4" xfId="0" applyNumberFormat="1" applyFont="1" applyFill="1" applyBorder="1" applyAlignment="1">
      <alignment horizontal="center" vertical="center"/>
    </xf>
    <xf numFmtId="9" fontId="8" fillId="16" borderId="29" xfId="0" applyNumberFormat="1" applyFont="1" applyFill="1" applyBorder="1" applyAlignment="1">
      <alignment horizontal="center" vertical="center"/>
    </xf>
    <xf numFmtId="164" fontId="8" fillId="16" borderId="4" xfId="2" applyNumberFormat="1" applyFont="1" applyFill="1" applyBorder="1" applyAlignment="1">
      <alignment horizontal="center" vertical="center"/>
    </xf>
    <xf numFmtId="10" fontId="8" fillId="16" borderId="29" xfId="0" applyNumberFormat="1" applyFont="1" applyFill="1" applyBorder="1" applyAlignment="1">
      <alignment horizontal="center" vertical="center"/>
    </xf>
    <xf numFmtId="164" fontId="8" fillId="16" borderId="4" xfId="0" applyNumberFormat="1" applyFont="1" applyFill="1" applyBorder="1" applyAlignment="1">
      <alignment horizontal="center" vertical="center"/>
    </xf>
    <xf numFmtId="164" fontId="8" fillId="16" borderId="31" xfId="0" applyNumberFormat="1" applyFont="1" applyFill="1" applyBorder="1" applyAlignment="1">
      <alignment horizontal="center" vertical="center"/>
    </xf>
    <xf numFmtId="1" fontId="8" fillId="16" borderId="4" xfId="2" applyNumberFormat="1" applyFont="1" applyFill="1" applyBorder="1" applyAlignment="1">
      <alignment horizontal="center" vertical="center"/>
    </xf>
    <xf numFmtId="1" fontId="8" fillId="16" borderId="1" xfId="0" applyNumberFormat="1" applyFont="1" applyFill="1" applyBorder="1" applyAlignment="1">
      <alignment horizontal="center" vertical="center"/>
    </xf>
    <xf numFmtId="9" fontId="8" fillId="16" borderId="2" xfId="0" applyNumberFormat="1" applyFont="1" applyFill="1" applyBorder="1" applyAlignment="1">
      <alignment horizontal="center" vertical="center"/>
    </xf>
    <xf numFmtId="10" fontId="8" fillId="16" borderId="4" xfId="0" applyNumberFormat="1" applyFont="1" applyFill="1" applyBorder="1" applyAlignment="1">
      <alignment horizontal="center" vertical="center"/>
    </xf>
    <xf numFmtId="0" fontId="18" fillId="5" borderId="7" xfId="0" applyFont="1" applyFill="1" applyBorder="1" applyAlignment="1">
      <alignment horizontal="center" vertical="center" wrapText="1"/>
    </xf>
    <xf numFmtId="0" fontId="13" fillId="2" borderId="5" xfId="0" applyFont="1" applyFill="1" applyBorder="1" applyAlignment="1">
      <alignment horizontal="left" vertical="center" wrapText="1" indent="1"/>
    </xf>
    <xf numFmtId="0" fontId="33" fillId="2" borderId="1" xfId="0" applyFont="1" applyFill="1" applyBorder="1" applyAlignment="1">
      <alignment horizontal="center" vertical="center" wrapText="1"/>
    </xf>
    <xf numFmtId="0" fontId="15" fillId="0" borderId="0" xfId="0" applyFont="1" applyFill="1" applyAlignment="1">
      <alignment horizontal="left"/>
    </xf>
    <xf numFmtId="0" fontId="18" fillId="5" borderId="7" xfId="0" applyFont="1" applyFill="1" applyBorder="1" applyAlignment="1">
      <alignment horizontal="left" vertical="center" wrapText="1" indent="1"/>
    </xf>
    <xf numFmtId="0" fontId="3" fillId="2" borderId="2" xfId="0" applyFont="1" applyFill="1" applyBorder="1" applyAlignment="1">
      <alignment horizontal="center" vertical="center" wrapText="1"/>
    </xf>
    <xf numFmtId="0" fontId="3" fillId="0" borderId="7" xfId="0" applyFont="1" applyFill="1" applyBorder="1" applyAlignment="1">
      <alignment horizontal="left" indent="1"/>
    </xf>
    <xf numFmtId="10" fontId="0" fillId="0" borderId="2" xfId="0" applyNumberFormat="1" applyFill="1" applyBorder="1" applyAlignment="1">
      <alignment horizontal="center"/>
    </xf>
    <xf numFmtId="0" fontId="13" fillId="0" borderId="13" xfId="0" applyFont="1" applyFill="1" applyBorder="1" applyAlignment="1">
      <alignment horizontal="left" vertical="top" wrapText="1"/>
    </xf>
    <xf numFmtId="165" fontId="12" fillId="0" borderId="49" xfId="0" applyNumberFormat="1" applyFont="1" applyFill="1" applyBorder="1" applyAlignment="1">
      <alignment horizontal="center" vertical="center"/>
    </xf>
    <xf numFmtId="10" fontId="12" fillId="0" borderId="49" xfId="0" applyNumberFormat="1" applyFont="1" applyFill="1" applyBorder="1" applyAlignment="1">
      <alignment horizontal="center"/>
    </xf>
    <xf numFmtId="10" fontId="0" fillId="0" borderId="42" xfId="0" applyNumberFormat="1" applyFill="1" applyBorder="1" applyAlignment="1">
      <alignment horizontal="center"/>
    </xf>
    <xf numFmtId="0" fontId="3" fillId="0" borderId="50" xfId="0" applyFont="1" applyFill="1" applyBorder="1" applyAlignment="1">
      <alignment vertical="center" wrapText="1"/>
    </xf>
    <xf numFmtId="0" fontId="3" fillId="0" borderId="51"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65" fontId="12" fillId="0" borderId="42"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12" fillId="0" borderId="2" xfId="0" applyFont="1" applyFill="1" applyBorder="1" applyAlignment="1">
      <alignment horizontal="center"/>
    </xf>
    <xf numFmtId="0" fontId="12" fillId="3" borderId="2" xfId="0" applyFont="1" applyFill="1" applyBorder="1" applyAlignment="1">
      <alignment horizontal="center"/>
    </xf>
    <xf numFmtId="0" fontId="12" fillId="3" borderId="4" xfId="0" applyFont="1" applyFill="1" applyBorder="1" applyAlignment="1">
      <alignment horizontal="center" vertical="center"/>
    </xf>
    <xf numFmtId="0" fontId="12" fillId="3" borderId="4" xfId="0" applyFont="1" applyFill="1" applyBorder="1" applyAlignment="1">
      <alignment horizontal="center"/>
    </xf>
    <xf numFmtId="0" fontId="12" fillId="3" borderId="29" xfId="0" applyFont="1" applyFill="1" applyBorder="1" applyAlignment="1">
      <alignment horizontal="center" vertical="center"/>
    </xf>
    <xf numFmtId="0" fontId="12" fillId="3" borderId="49" xfId="0" applyFont="1" applyFill="1" applyBorder="1" applyAlignment="1">
      <alignment horizontal="center" vertical="center"/>
    </xf>
    <xf numFmtId="0" fontId="12" fillId="3" borderId="49" xfId="0" applyFont="1" applyFill="1" applyBorder="1" applyAlignment="1">
      <alignment horizontal="center"/>
    </xf>
    <xf numFmtId="0" fontId="12" fillId="3" borderId="42" xfId="0" applyFont="1" applyFill="1" applyBorder="1" applyAlignment="1">
      <alignment horizontal="center" vertical="center"/>
    </xf>
    <xf numFmtId="0" fontId="12" fillId="3" borderId="29" xfId="0" applyFont="1" applyFill="1" applyBorder="1" applyAlignment="1">
      <alignment horizontal="center"/>
    </xf>
    <xf numFmtId="0" fontId="0" fillId="0" borderId="0" xfId="0"/>
    <xf numFmtId="0" fontId="0" fillId="0" borderId="0" xfId="0" applyFill="1"/>
    <xf numFmtId="0" fontId="0" fillId="0" borderId="0" xfId="0" applyAlignment="1">
      <alignment horizontal="center" vertical="center"/>
    </xf>
    <xf numFmtId="0" fontId="0" fillId="0" borderId="0" xfId="0" applyBorder="1"/>
    <xf numFmtId="0" fontId="8" fillId="0" borderId="0" xfId="0" applyFont="1" applyFill="1"/>
    <xf numFmtId="0" fontId="0" fillId="0" borderId="0" xfId="0" applyAlignment="1">
      <alignment vertical="center"/>
    </xf>
    <xf numFmtId="0" fontId="0" fillId="0" borderId="0" xfId="0" applyFill="1" applyBorder="1" applyAlignment="1"/>
    <xf numFmtId="0" fontId="14" fillId="0" borderId="0" xfId="0" applyFont="1"/>
    <xf numFmtId="0" fontId="3" fillId="2" borderId="1" xfId="0" applyFont="1" applyFill="1" applyBorder="1" applyAlignment="1">
      <alignment horizontal="center" vertical="center" wrapText="1"/>
    </xf>
    <xf numFmtId="0" fontId="10" fillId="0" borderId="0" xfId="0" applyFont="1"/>
    <xf numFmtId="0" fontId="15" fillId="0" borderId="0" xfId="0" applyFont="1"/>
    <xf numFmtId="0" fontId="10" fillId="0" borderId="0" xfId="0" applyFont="1" applyAlignment="1">
      <alignment horizontal="right"/>
    </xf>
    <xf numFmtId="0" fontId="14" fillId="0" borderId="0" xfId="0" applyFont="1" applyAlignment="1">
      <alignment vertical="center"/>
    </xf>
    <xf numFmtId="0" fontId="10" fillId="0" borderId="0" xfId="0" applyFont="1" applyFill="1"/>
    <xf numFmtId="0" fontId="15" fillId="0" borderId="0" xfId="0" applyFont="1" applyFill="1"/>
    <xf numFmtId="0" fontId="10" fillId="0" borderId="0" xfId="0" applyFont="1" applyFill="1" applyAlignment="1">
      <alignment horizontal="right"/>
    </xf>
    <xf numFmtId="0" fontId="0" fillId="0" borderId="0" xfId="0" applyBorder="1" applyAlignment="1">
      <alignment horizontal="center"/>
    </xf>
    <xf numFmtId="0" fontId="10" fillId="0" borderId="0" xfId="0" applyFont="1" applyBorder="1" applyAlignment="1">
      <alignment horizontal="right"/>
    </xf>
    <xf numFmtId="0" fontId="0" fillId="0" borderId="0" xfId="0" applyBorder="1" applyAlignment="1">
      <alignment horizontal="center" vertical="center"/>
    </xf>
    <xf numFmtId="0" fontId="15" fillId="0" borderId="0" xfId="0" applyFont="1" applyBorder="1"/>
    <xf numFmtId="0" fontId="10" fillId="0" borderId="0" xfId="0" applyFont="1" applyFill="1" applyAlignment="1">
      <alignment horizontal="left" indent="1"/>
    </xf>
    <xf numFmtId="0" fontId="10" fillId="0" borderId="0" xfId="0" applyFont="1" applyAlignment="1">
      <alignment horizontal="left" indent="1"/>
    </xf>
    <xf numFmtId="0" fontId="2" fillId="0" borderId="0" xfId="1" applyAlignment="1" applyProtection="1">
      <alignment horizontal="left" vertical="center" indent="1"/>
    </xf>
    <xf numFmtId="0" fontId="0" fillId="0" borderId="0" xfId="0" applyBorder="1" applyAlignment="1">
      <alignment vertical="center"/>
    </xf>
    <xf numFmtId="0" fontId="23" fillId="0" borderId="0" xfId="0" applyFont="1" applyAlignment="1">
      <alignment horizontal="left" indent="1"/>
    </xf>
    <xf numFmtId="0" fontId="23" fillId="0" borderId="0" xfId="0" applyFont="1" applyAlignment="1">
      <alignment vertical="center"/>
    </xf>
    <xf numFmtId="0" fontId="23" fillId="0" borderId="0" xfId="0" applyFont="1" applyAlignment="1">
      <alignment horizontal="left" vertical="center" indent="1"/>
    </xf>
    <xf numFmtId="0" fontId="23" fillId="0" borderId="0" xfId="0" applyFont="1" applyAlignment="1">
      <alignment horizontal="left"/>
    </xf>
    <xf numFmtId="0" fontId="10" fillId="0" borderId="0" xfId="0" applyFont="1" applyAlignment="1">
      <alignment horizontal="left"/>
    </xf>
    <xf numFmtId="0" fontId="23" fillId="0" borderId="0" xfId="0" applyFont="1" applyFill="1" applyBorder="1" applyAlignment="1">
      <alignment horizontal="left"/>
    </xf>
    <xf numFmtId="0" fontId="0" fillId="0" borderId="0" xfId="0" applyFill="1" applyAlignment="1">
      <alignment horizontal="left" vertical="center" indent="1"/>
    </xf>
    <xf numFmtId="0" fontId="13" fillId="2" borderId="5" xfId="0" applyFont="1" applyFill="1" applyBorder="1" applyAlignment="1">
      <alignment vertical="center" wrapText="1"/>
    </xf>
    <xf numFmtId="0" fontId="18" fillId="5" borderId="7" xfId="0" applyFont="1" applyFill="1" applyBorder="1" applyAlignment="1">
      <alignment vertical="center" wrapText="1"/>
    </xf>
    <xf numFmtId="0" fontId="18" fillId="2" borderId="5" xfId="0" applyFont="1" applyFill="1" applyBorder="1" applyAlignment="1">
      <alignment vertical="center" wrapText="1"/>
    </xf>
    <xf numFmtId="0" fontId="18" fillId="5" borderId="7" xfId="0" applyFont="1" applyFill="1" applyBorder="1" applyAlignment="1">
      <alignment horizontal="center" vertical="center" wrapText="1"/>
    </xf>
    <xf numFmtId="0" fontId="0" fillId="0" borderId="0" xfId="0" applyFill="1" applyAlignment="1">
      <alignment vertical="center"/>
    </xf>
    <xf numFmtId="0" fontId="8" fillId="0" borderId="0" xfId="0" applyFont="1" applyFill="1" applyAlignment="1">
      <alignment horizontal="left" vertical="center" indent="1"/>
    </xf>
    <xf numFmtId="0" fontId="23" fillId="0" borderId="0" xfId="0" applyFont="1" applyFill="1" applyAlignment="1">
      <alignment horizontal="left" indent="1"/>
    </xf>
    <xf numFmtId="0" fontId="14" fillId="7" borderId="0" xfId="0" applyFont="1" applyFill="1"/>
    <xf numFmtId="0" fontId="14" fillId="7" borderId="0" xfId="0" applyFont="1" applyFill="1" applyAlignment="1">
      <alignment vertical="center"/>
    </xf>
    <xf numFmtId="0" fontId="0" fillId="0" borderId="0" xfId="0" applyFill="1" applyBorder="1"/>
    <xf numFmtId="0" fontId="8" fillId="0" borderId="0" xfId="0" applyFont="1" applyFill="1" applyBorder="1"/>
    <xf numFmtId="0" fontId="0" fillId="0" borderId="0" xfId="0" applyFill="1" applyBorder="1" applyAlignment="1">
      <alignment horizontal="center"/>
    </xf>
    <xf numFmtId="0" fontId="0" fillId="7" borderId="0" xfId="0" applyFill="1"/>
    <xf numFmtId="0" fontId="13" fillId="2" borderId="5" xfId="0" applyFont="1" applyFill="1" applyBorder="1" applyAlignment="1">
      <alignment horizontal="left" vertical="center" wrapText="1" indent="1"/>
    </xf>
    <xf numFmtId="0" fontId="14" fillId="0" borderId="0" xfId="0" applyFont="1" applyFill="1"/>
    <xf numFmtId="0" fontId="15" fillId="0" borderId="0" xfId="0" applyFont="1" applyFill="1" applyBorder="1"/>
    <xf numFmtId="0" fontId="14" fillId="0" borderId="0" xfId="0" applyFont="1" applyFill="1" applyAlignment="1">
      <alignment vertical="center"/>
    </xf>
    <xf numFmtId="0" fontId="12" fillId="13" borderId="1" xfId="0" applyFont="1" applyFill="1" applyBorder="1" applyAlignment="1">
      <alignment horizontal="center"/>
    </xf>
    <xf numFmtId="0" fontId="12" fillId="0" borderId="0" xfId="0" applyFont="1" applyFill="1" applyBorder="1" applyAlignment="1">
      <alignment horizontal="center"/>
    </xf>
    <xf numFmtId="0" fontId="14" fillId="0" borderId="0" xfId="0" applyFont="1" applyAlignment="1">
      <alignment horizontal="left"/>
    </xf>
    <xf numFmtId="0" fontId="13" fillId="0" borderId="0" xfId="0" applyFont="1" applyFill="1" applyBorder="1" applyAlignment="1">
      <alignment horizontal="center" vertical="center" wrapText="1"/>
    </xf>
    <xf numFmtId="10" fontId="0" fillId="0" borderId="0" xfId="0" applyNumberFormat="1" applyFill="1" applyBorder="1"/>
    <xf numFmtId="9" fontId="0" fillId="0" borderId="0" xfId="0" applyNumberFormat="1" applyFill="1" applyBorder="1" applyAlignment="1">
      <alignment horizontal="center"/>
    </xf>
    <xf numFmtId="0" fontId="13" fillId="0" borderId="7" xfId="0" applyFont="1" applyFill="1" applyBorder="1" applyAlignment="1">
      <alignment horizontal="left" vertical="top" wrapText="1"/>
    </xf>
    <xf numFmtId="0" fontId="13" fillId="0" borderId="5" xfId="0" applyFont="1" applyFill="1" applyBorder="1" applyAlignment="1">
      <alignment horizontal="left" vertical="top" wrapText="1"/>
    </xf>
    <xf numFmtId="165" fontId="12" fillId="0" borderId="0" xfId="0" applyNumberFormat="1" applyFont="1" applyFill="1" applyBorder="1" applyAlignment="1">
      <alignment horizontal="center" vertical="center"/>
    </xf>
    <xf numFmtId="0" fontId="8" fillId="16" borderId="4" xfId="0" applyFont="1" applyFill="1" applyBorder="1" applyAlignment="1">
      <alignment horizontal="center" vertical="center"/>
    </xf>
    <xf numFmtId="9" fontId="8" fillId="16" borderId="4" xfId="0" applyNumberFormat="1" applyFont="1" applyFill="1" applyBorder="1" applyAlignment="1">
      <alignment horizontal="center" vertical="center"/>
    </xf>
    <xf numFmtId="10" fontId="8" fillId="16" borderId="29" xfId="0" applyNumberFormat="1" applyFont="1" applyFill="1" applyBorder="1" applyAlignment="1">
      <alignment horizontal="center" vertical="center"/>
    </xf>
    <xf numFmtId="0" fontId="13" fillId="0" borderId="13" xfId="0" applyFont="1" applyFill="1" applyBorder="1" applyAlignment="1">
      <alignment horizontal="left" vertical="top" wrapText="1"/>
    </xf>
    <xf numFmtId="0" fontId="3" fillId="0" borderId="51"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8" fillId="2" borderId="5" xfId="0" applyFont="1" applyFill="1" applyBorder="1" applyAlignment="1">
      <alignment horizontal="left" vertical="center" wrapText="1" indent="2"/>
    </xf>
    <xf numFmtId="0" fontId="9" fillId="0" borderId="0" xfId="1" applyFont="1" applyAlignment="1" applyProtection="1">
      <alignment horizontal="left" vertical="top"/>
    </xf>
    <xf numFmtId="0" fontId="12" fillId="3" borderId="1" xfId="5" applyFont="1" applyFill="1" applyBorder="1" applyAlignment="1">
      <alignment horizontal="center"/>
    </xf>
    <xf numFmtId="0" fontId="12" fillId="3" borderId="1" xfId="5" applyFont="1" applyFill="1" applyBorder="1" applyAlignment="1">
      <alignment horizontal="center" vertical="center"/>
    </xf>
    <xf numFmtId="0" fontId="2" fillId="0" borderId="0" xfId="1" applyFont="1" applyBorder="1" applyAlignment="1" applyProtection="1"/>
    <xf numFmtId="0" fontId="12" fillId="0" borderId="1" xfId="5" applyFont="1" applyFill="1" applyBorder="1" applyAlignment="1">
      <alignment horizontal="center"/>
    </xf>
    <xf numFmtId="0" fontId="8" fillId="0" borderId="1" xfId="5" applyBorder="1" applyAlignment="1">
      <alignment horizontal="center"/>
    </xf>
    <xf numFmtId="164" fontId="12" fillId="0" borderId="1" xfId="6" applyNumberFormat="1" applyFont="1" applyFill="1" applyBorder="1" applyAlignment="1">
      <alignment horizontal="center" vertical="center"/>
    </xf>
    <xf numFmtId="0" fontId="12" fillId="14" borderId="1" xfId="5" applyFont="1" applyFill="1" applyBorder="1" applyAlignment="1">
      <alignment horizontal="center"/>
    </xf>
    <xf numFmtId="0" fontId="12" fillId="13" borderId="1" xfId="5" applyFont="1" applyFill="1" applyBorder="1" applyAlignment="1">
      <alignment horizontal="center"/>
    </xf>
    <xf numFmtId="0" fontId="8" fillId="13" borderId="1" xfId="5" applyFill="1" applyBorder="1" applyAlignment="1">
      <alignment horizontal="center"/>
    </xf>
    <xf numFmtId="0" fontId="8" fillId="16" borderId="4" xfId="5" applyFont="1" applyFill="1" applyBorder="1" applyAlignment="1">
      <alignment horizontal="center" vertical="center"/>
    </xf>
    <xf numFmtId="164" fontId="8" fillId="16" borderId="4" xfId="6" applyNumberFormat="1" applyFont="1" applyFill="1" applyBorder="1" applyAlignment="1">
      <alignment horizontal="center" vertical="center"/>
    </xf>
    <xf numFmtId="1" fontId="8" fillId="16" borderId="4" xfId="6" applyNumberFormat="1" applyFont="1" applyFill="1" applyBorder="1" applyAlignment="1">
      <alignment horizontal="center" vertical="center"/>
    </xf>
    <xf numFmtId="1" fontId="8" fillId="16" borderId="19" xfId="6" applyNumberFormat="1" applyFont="1" applyFill="1" applyBorder="1" applyAlignment="1">
      <alignment horizontal="center" vertical="center"/>
    </xf>
    <xf numFmtId="0" fontId="12" fillId="3" borderId="1" xfId="3" applyFont="1" applyFill="1" applyBorder="1" applyAlignment="1">
      <alignment horizontal="center"/>
    </xf>
    <xf numFmtId="0" fontId="12" fillId="3" borderId="1" xfId="3" applyFont="1" applyFill="1" applyBorder="1" applyAlignment="1">
      <alignment horizontal="center" vertical="center"/>
    </xf>
    <xf numFmtId="0" fontId="12" fillId="0" borderId="1" xfId="3" applyFont="1" applyFill="1" applyBorder="1" applyAlignment="1">
      <alignment horizontal="center"/>
    </xf>
    <xf numFmtId="164" fontId="12" fillId="14" borderId="1" xfId="6" applyNumberFormat="1" applyFont="1" applyFill="1" applyBorder="1" applyAlignment="1">
      <alignment horizontal="center" vertical="center"/>
    </xf>
    <xf numFmtId="0" fontId="8" fillId="0" borderId="0" xfId="9"/>
    <xf numFmtId="0" fontId="8" fillId="0" borderId="0" xfId="9" applyAlignment="1">
      <alignment horizontal="center"/>
    </xf>
    <xf numFmtId="0" fontId="12" fillId="3" borderId="1" xfId="9" applyFont="1" applyFill="1" applyBorder="1" applyAlignment="1">
      <alignment horizontal="center"/>
    </xf>
    <xf numFmtId="0" fontId="2" fillId="0" borderId="0" xfId="1" applyAlignment="1" applyProtection="1">
      <alignment horizontal="left" vertical="center" indent="1"/>
    </xf>
    <xf numFmtId="0" fontId="12" fillId="0" borderId="1" xfId="9" applyFont="1" applyFill="1" applyBorder="1" applyAlignment="1">
      <alignment horizontal="center"/>
    </xf>
    <xf numFmtId="0" fontId="3" fillId="0" borderId="50" xfId="9" applyFont="1" applyFill="1" applyBorder="1" applyAlignment="1">
      <alignment vertical="center" wrapText="1"/>
    </xf>
    <xf numFmtId="0" fontId="12" fillId="3" borderId="2" xfId="9" applyFont="1" applyFill="1" applyBorder="1" applyAlignment="1">
      <alignment horizontal="center" vertical="center"/>
    </xf>
    <xf numFmtId="0" fontId="12" fillId="0" borderId="2" xfId="9" applyFont="1" applyFill="1" applyBorder="1" applyAlignment="1">
      <alignment horizontal="center"/>
    </xf>
    <xf numFmtId="0" fontId="12" fillId="3" borderId="2" xfId="9" applyFont="1" applyFill="1" applyBorder="1" applyAlignment="1">
      <alignment horizontal="center"/>
    </xf>
    <xf numFmtId="0" fontId="12" fillId="3" borderId="4" xfId="9" applyFont="1" applyFill="1" applyBorder="1" applyAlignment="1">
      <alignment horizontal="center"/>
    </xf>
    <xf numFmtId="0" fontId="12" fillId="3" borderId="29" xfId="9" applyFont="1" applyFill="1" applyBorder="1" applyAlignment="1">
      <alignment horizontal="center" vertical="center"/>
    </xf>
    <xf numFmtId="0" fontId="8" fillId="0" borderId="49" xfId="9" applyBorder="1" applyAlignment="1">
      <alignment horizontal="center"/>
    </xf>
    <xf numFmtId="0" fontId="12" fillId="3" borderId="7" xfId="9" applyFont="1" applyFill="1" applyBorder="1" applyAlignment="1">
      <alignment horizontal="center" vertical="center"/>
    </xf>
    <xf numFmtId="0" fontId="12" fillId="0" borderId="7" xfId="9" applyFont="1" applyFill="1" applyBorder="1" applyAlignment="1">
      <alignment horizontal="center"/>
    </xf>
    <xf numFmtId="0" fontId="12" fillId="3" borderId="7" xfId="9" applyFont="1" applyFill="1" applyBorder="1" applyAlignment="1">
      <alignment horizontal="center"/>
    </xf>
    <xf numFmtId="0" fontId="12" fillId="3" borderId="5" xfId="9" applyFont="1" applyFill="1" applyBorder="1" applyAlignment="1">
      <alignment horizontal="center" vertical="center"/>
    </xf>
    <xf numFmtId="0" fontId="8" fillId="0" borderId="53" xfId="9" applyFont="1" applyBorder="1" applyAlignment="1">
      <alignment horizontal="center" wrapText="1"/>
    </xf>
    <xf numFmtId="0" fontId="8" fillId="0" borderId="56" xfId="9" applyBorder="1" applyAlignment="1">
      <alignment horizontal="center"/>
    </xf>
    <xf numFmtId="0" fontId="8" fillId="0" borderId="54" xfId="9" applyBorder="1" applyAlignment="1">
      <alignment horizontal="center"/>
    </xf>
    <xf numFmtId="0" fontId="8" fillId="0" borderId="55" xfId="9" applyBorder="1" applyAlignment="1">
      <alignment horizontal="center"/>
    </xf>
    <xf numFmtId="164" fontId="12" fillId="3" borderId="49" xfId="9" applyNumberFormat="1" applyFont="1" applyFill="1" applyBorder="1" applyAlignment="1">
      <alignment horizontal="center" vertical="center"/>
    </xf>
    <xf numFmtId="164" fontId="12" fillId="3" borderId="49" xfId="9" applyNumberFormat="1" applyFont="1" applyFill="1" applyBorder="1" applyAlignment="1">
      <alignment horizontal="center"/>
    </xf>
    <xf numFmtId="164" fontId="12" fillId="3" borderId="16" xfId="9" applyNumberFormat="1" applyFont="1" applyFill="1" applyBorder="1" applyAlignment="1">
      <alignment horizontal="center" vertical="center"/>
    </xf>
    <xf numFmtId="164" fontId="12" fillId="3" borderId="16" xfId="9" applyNumberFormat="1" applyFont="1" applyFill="1" applyBorder="1" applyAlignment="1">
      <alignment horizontal="center"/>
    </xf>
    <xf numFmtId="0" fontId="12" fillId="3" borderId="26" xfId="9" applyFont="1" applyFill="1" applyBorder="1" applyAlignment="1">
      <alignment horizontal="center" vertical="center"/>
    </xf>
    <xf numFmtId="164" fontId="12" fillId="3" borderId="19" xfId="9" applyNumberFormat="1" applyFont="1" applyFill="1" applyBorder="1" applyAlignment="1">
      <alignment horizontal="center" vertical="center"/>
    </xf>
    <xf numFmtId="164" fontId="12" fillId="3" borderId="19" xfId="9" applyNumberFormat="1" applyFont="1" applyFill="1" applyBorder="1" applyAlignment="1">
      <alignment horizontal="center"/>
    </xf>
    <xf numFmtId="164" fontId="12" fillId="3" borderId="26" xfId="9" applyNumberFormat="1" applyFont="1" applyFill="1" applyBorder="1" applyAlignment="1">
      <alignment horizontal="center" vertical="center"/>
    </xf>
    <xf numFmtId="164" fontId="12" fillId="3" borderId="42" xfId="9" applyNumberFormat="1" applyFont="1" applyFill="1" applyBorder="1" applyAlignment="1">
      <alignment horizontal="center" vertical="center"/>
    </xf>
    <xf numFmtId="164" fontId="12" fillId="3" borderId="57" xfId="9" applyNumberFormat="1" applyFont="1" applyFill="1" applyBorder="1" applyAlignment="1">
      <alignment horizontal="center" vertical="center"/>
    </xf>
    <xf numFmtId="0" fontId="12" fillId="3" borderId="21" xfId="9" applyFont="1" applyFill="1" applyBorder="1" applyAlignment="1">
      <alignment horizontal="center" vertical="center"/>
    </xf>
    <xf numFmtId="0" fontId="12" fillId="3" borderId="16" xfId="9" applyFont="1" applyFill="1" applyBorder="1" applyAlignment="1">
      <alignment horizontal="center"/>
    </xf>
    <xf numFmtId="0" fontId="13" fillId="0" borderId="50" xfId="9" applyFont="1" applyFill="1" applyBorder="1" applyAlignment="1">
      <alignment horizontal="left" vertical="top" wrapText="1"/>
    </xf>
    <xf numFmtId="164" fontId="12" fillId="3" borderId="51" xfId="9" applyNumberFormat="1" applyFont="1" applyFill="1" applyBorder="1" applyAlignment="1">
      <alignment horizontal="center" vertical="center"/>
    </xf>
    <xf numFmtId="164" fontId="12" fillId="3" borderId="51" xfId="9" applyNumberFormat="1" applyFont="1" applyFill="1" applyBorder="1" applyAlignment="1">
      <alignment horizontal="center"/>
    </xf>
    <xf numFmtId="164" fontId="12" fillId="3" borderId="52" xfId="9" applyNumberFormat="1" applyFont="1" applyFill="1" applyBorder="1" applyAlignment="1">
      <alignment horizontal="center" vertical="center"/>
    </xf>
    <xf numFmtId="0" fontId="13" fillId="0" borderId="0" xfId="0" applyFont="1" applyFill="1" applyBorder="1" applyAlignment="1">
      <alignment horizontal="left" vertical="top" wrapText="1"/>
    </xf>
    <xf numFmtId="0" fontId="10" fillId="0" borderId="0" xfId="0" applyFont="1" applyFill="1" applyBorder="1" applyAlignment="1">
      <alignment horizontal="left"/>
    </xf>
    <xf numFmtId="0" fontId="0" fillId="0" borderId="0" xfId="0" applyFill="1" applyBorder="1" applyAlignment="1">
      <alignment horizontal="center" vertical="center"/>
    </xf>
    <xf numFmtId="0" fontId="12" fillId="0" borderId="0" xfId="0" applyFont="1" applyFill="1" applyBorder="1" applyAlignment="1">
      <alignment horizontal="center" vertical="center"/>
    </xf>
    <xf numFmtId="165" fontId="8" fillId="0" borderId="0" xfId="0" applyNumberFormat="1" applyFont="1" applyFill="1" applyBorder="1"/>
    <xf numFmtId="0" fontId="8" fillId="0" borderId="0" xfId="11"/>
    <xf numFmtId="0" fontId="2" fillId="0" borderId="0" xfId="1" applyAlignment="1" applyProtection="1"/>
    <xf numFmtId="0" fontId="8" fillId="0" borderId="0" xfId="11" applyFill="1"/>
    <xf numFmtId="0" fontId="2" fillId="0" borderId="0" xfId="1" applyFont="1" applyAlignment="1" applyProtection="1"/>
    <xf numFmtId="0" fontId="7" fillId="0" borderId="0" xfId="1" applyFont="1" applyAlignment="1" applyProtection="1">
      <alignment horizontal="left" vertical="center"/>
    </xf>
    <xf numFmtId="165" fontId="12" fillId="0" borderId="1" xfId="11" applyNumberFormat="1" applyFont="1" applyFill="1" applyBorder="1" applyAlignment="1">
      <alignment horizontal="center" vertical="center"/>
    </xf>
    <xf numFmtId="165" fontId="12" fillId="0" borderId="2" xfId="11" applyNumberFormat="1" applyFont="1" applyFill="1" applyBorder="1" applyAlignment="1">
      <alignment horizontal="center" vertical="center"/>
    </xf>
    <xf numFmtId="165" fontId="8" fillId="0" borderId="0" xfId="11" applyNumberFormat="1"/>
    <xf numFmtId="165" fontId="12" fillId="0" borderId="49" xfId="11" applyNumberFormat="1" applyFont="1" applyFill="1" applyBorder="1" applyAlignment="1">
      <alignment horizontal="center" vertical="center"/>
    </xf>
    <xf numFmtId="0" fontId="3" fillId="0" borderId="50" xfId="11" applyFont="1" applyFill="1" applyBorder="1" applyAlignment="1">
      <alignment vertical="center" wrapText="1"/>
    </xf>
    <xf numFmtId="165" fontId="12" fillId="0" borderId="42" xfId="11" applyNumberFormat="1" applyFont="1" applyFill="1" applyBorder="1" applyAlignment="1">
      <alignment horizontal="center" vertical="center"/>
    </xf>
    <xf numFmtId="0" fontId="13" fillId="0" borderId="50" xfId="11" applyFont="1" applyFill="1" applyBorder="1" applyAlignment="1">
      <alignment horizontal="left" vertical="top" wrapText="1"/>
    </xf>
    <xf numFmtId="165" fontId="12" fillId="0" borderId="3" xfId="11" applyNumberFormat="1" applyFont="1" applyFill="1" applyBorder="1" applyAlignment="1">
      <alignment horizontal="center" vertical="center"/>
    </xf>
    <xf numFmtId="165" fontId="12" fillId="0" borderId="30" xfId="11" applyNumberFormat="1" applyFont="1" applyFill="1" applyBorder="1" applyAlignment="1">
      <alignment horizontal="center" vertical="center"/>
    </xf>
    <xf numFmtId="165" fontId="8" fillId="0" borderId="51" xfId="11" applyNumberFormat="1" applyBorder="1" applyAlignment="1">
      <alignment horizontal="center"/>
    </xf>
    <xf numFmtId="165" fontId="8" fillId="0" borderId="52" xfId="11" applyNumberFormat="1" applyBorder="1" applyAlignment="1">
      <alignment horizontal="center"/>
    </xf>
    <xf numFmtId="0" fontId="34" fillId="0" borderId="0" xfId="11" applyFont="1" applyFill="1"/>
    <xf numFmtId="0" fontId="12" fillId="3" borderId="1" xfId="13" applyFont="1" applyFill="1" applyBorder="1" applyAlignment="1">
      <alignment horizontal="center"/>
    </xf>
    <xf numFmtId="0" fontId="12" fillId="3" borderId="1" xfId="13" applyFont="1" applyFill="1" applyBorder="1" applyAlignment="1">
      <alignment horizontal="center" vertical="center"/>
    </xf>
    <xf numFmtId="0" fontId="12" fillId="0" borderId="1" xfId="13" applyFont="1" applyFill="1" applyBorder="1" applyAlignment="1">
      <alignment horizontal="center"/>
    </xf>
    <xf numFmtId="10" fontId="12" fillId="0" borderId="1" xfId="14" applyNumberFormat="1" applyFont="1" applyFill="1" applyBorder="1" applyAlignment="1">
      <alignment horizontal="center" vertical="center"/>
    </xf>
    <xf numFmtId="0" fontId="12" fillId="3" borderId="1" xfId="15" applyFont="1" applyFill="1" applyBorder="1" applyAlignment="1">
      <alignment horizontal="center"/>
    </xf>
    <xf numFmtId="0" fontId="12" fillId="3" borderId="1" xfId="15" applyFont="1" applyFill="1" applyBorder="1" applyAlignment="1">
      <alignment horizontal="center" vertical="center"/>
    </xf>
    <xf numFmtId="0" fontId="12" fillId="0" borderId="1" xfId="15" applyFont="1" applyFill="1" applyBorder="1" applyAlignment="1">
      <alignment horizontal="center"/>
    </xf>
    <xf numFmtId="10" fontId="12" fillId="0" borderId="1" xfId="17" applyNumberFormat="1" applyFont="1" applyFill="1" applyBorder="1" applyAlignment="1">
      <alignment horizontal="center" vertical="center"/>
    </xf>
    <xf numFmtId="0" fontId="12" fillId="3" borderId="1" xfId="18" applyFont="1" applyFill="1" applyBorder="1" applyAlignment="1">
      <alignment horizontal="center"/>
    </xf>
    <xf numFmtId="0" fontId="12" fillId="3" borderId="1" xfId="18" applyFont="1" applyFill="1" applyBorder="1" applyAlignment="1">
      <alignment horizontal="center" vertical="center"/>
    </xf>
    <xf numFmtId="0" fontId="12" fillId="0" borderId="1" xfId="18" applyFont="1" applyFill="1" applyBorder="1" applyAlignment="1">
      <alignment horizontal="center"/>
    </xf>
    <xf numFmtId="10" fontId="12" fillId="0" borderId="1" xfId="20" applyNumberFormat="1" applyFont="1" applyFill="1" applyBorder="1" applyAlignment="1">
      <alignment horizontal="center" vertical="center"/>
    </xf>
    <xf numFmtId="0" fontId="2" fillId="0" borderId="0" xfId="1" applyAlignment="1" applyProtection="1"/>
    <xf numFmtId="0" fontId="2" fillId="0" borderId="0" xfId="1" applyFont="1" applyAlignment="1" applyProtection="1"/>
    <xf numFmtId="0" fontId="2" fillId="0" borderId="0" xfId="1" applyAlignment="1" applyProtection="1">
      <alignment horizontal="left" vertical="center" indent="1"/>
    </xf>
    <xf numFmtId="0" fontId="23" fillId="0" borderId="0" xfId="21" applyFont="1"/>
    <xf numFmtId="0" fontId="23" fillId="0" borderId="0" xfId="21" applyFont="1" applyAlignment="1">
      <alignment horizontal="left" indent="1"/>
    </xf>
    <xf numFmtId="0" fontId="23" fillId="0" borderId="0" xfId="21" applyFont="1" applyAlignment="1">
      <alignment horizontal="left" vertical="center" indent="1"/>
    </xf>
    <xf numFmtId="0" fontId="23" fillId="0" borderId="0" xfId="21" applyFont="1" applyAlignment="1">
      <alignment horizontal="left"/>
    </xf>
    <xf numFmtId="0" fontId="12" fillId="3" borderId="1" xfId="23" applyFont="1" applyFill="1" applyBorder="1" applyAlignment="1">
      <alignment horizontal="center"/>
    </xf>
    <xf numFmtId="0" fontId="12" fillId="3" borderId="1" xfId="23" applyFont="1" applyFill="1" applyBorder="1" applyAlignment="1">
      <alignment horizontal="center" vertical="center"/>
    </xf>
    <xf numFmtId="10" fontId="12" fillId="3" borderId="1" xfId="25" applyNumberFormat="1" applyFont="1" applyFill="1" applyBorder="1" applyAlignment="1">
      <alignment horizontal="center" vertical="center"/>
    </xf>
    <xf numFmtId="0" fontId="12" fillId="0" borderId="1" xfId="23" applyFont="1" applyFill="1" applyBorder="1" applyAlignment="1">
      <alignment horizontal="center"/>
    </xf>
    <xf numFmtId="10" fontId="12" fillId="0" borderId="1" xfId="25" applyNumberFormat="1" applyFont="1" applyFill="1" applyBorder="1" applyAlignment="1">
      <alignment horizontal="center" vertical="center"/>
    </xf>
    <xf numFmtId="0" fontId="12" fillId="3" borderId="1" xfId="26" applyFont="1" applyFill="1" applyBorder="1" applyAlignment="1">
      <alignment horizontal="center"/>
    </xf>
    <xf numFmtId="0" fontId="12" fillId="3" borderId="1" xfId="26" applyFont="1" applyFill="1" applyBorder="1" applyAlignment="1">
      <alignment horizontal="center" vertical="center"/>
    </xf>
    <xf numFmtId="0" fontId="12" fillId="0" borderId="1" xfId="26" applyFont="1" applyFill="1" applyBorder="1" applyAlignment="1">
      <alignment horizontal="center"/>
    </xf>
    <xf numFmtId="10" fontId="12" fillId="0" borderId="1" xfId="28" applyNumberFormat="1" applyFont="1" applyFill="1" applyBorder="1" applyAlignment="1">
      <alignment horizontal="center" vertical="center"/>
    </xf>
    <xf numFmtId="0" fontId="12" fillId="3" borderId="1" xfId="29" applyFont="1" applyFill="1" applyBorder="1" applyAlignment="1">
      <alignment horizontal="center"/>
    </xf>
    <xf numFmtId="0" fontId="12" fillId="3" borderId="1" xfId="29" applyFont="1" applyFill="1" applyBorder="1" applyAlignment="1">
      <alignment horizontal="center" vertical="center"/>
    </xf>
    <xf numFmtId="0" fontId="12" fillId="0" borderId="1" xfId="29" applyFont="1" applyFill="1" applyBorder="1" applyAlignment="1">
      <alignment horizontal="center"/>
    </xf>
    <xf numFmtId="10" fontId="12" fillId="0" borderId="1" xfId="31" applyNumberFormat="1" applyFont="1" applyFill="1" applyBorder="1" applyAlignment="1">
      <alignment horizontal="center" vertical="center"/>
    </xf>
    <xf numFmtId="0" fontId="2" fillId="0" borderId="0" xfId="1" applyAlignment="1" applyProtection="1"/>
    <xf numFmtId="0" fontId="9" fillId="0" borderId="0" xfId="1" applyFont="1" applyAlignment="1" applyProtection="1">
      <alignment horizontal="left" vertical="top"/>
    </xf>
    <xf numFmtId="0" fontId="2" fillId="0" borderId="0" xfId="1" applyFont="1" applyBorder="1" applyAlignment="1" applyProtection="1"/>
    <xf numFmtId="0" fontId="2" fillId="0" borderId="0" xfId="1" applyAlignment="1" applyProtection="1">
      <alignment horizontal="left" vertical="center" indent="1"/>
    </xf>
    <xf numFmtId="0" fontId="23" fillId="0" borderId="0" xfId="32" applyFont="1" applyAlignment="1">
      <alignment horizontal="left" vertical="center" indent="1"/>
    </xf>
    <xf numFmtId="0" fontId="2" fillId="0" borderId="0" xfId="1" applyAlignment="1" applyProtection="1"/>
    <xf numFmtId="0" fontId="9" fillId="0" borderId="0" xfId="1" applyFont="1" applyAlignment="1" applyProtection="1">
      <alignment horizontal="left" vertical="top"/>
    </xf>
    <xf numFmtId="0" fontId="2" fillId="0" borderId="0" xfId="1" applyFont="1" applyBorder="1" applyAlignment="1" applyProtection="1"/>
    <xf numFmtId="0" fontId="2" fillId="0" borderId="0" xfId="1" applyAlignment="1" applyProtection="1">
      <alignment horizontal="left" vertical="center" indent="1"/>
    </xf>
    <xf numFmtId="164" fontId="12" fillId="3" borderId="1" xfId="36" applyNumberFormat="1" applyFont="1" applyFill="1" applyBorder="1" applyAlignment="1">
      <alignment horizontal="center"/>
    </xf>
    <xf numFmtId="0" fontId="12" fillId="0" borderId="1" xfId="34" applyFont="1" applyFill="1" applyBorder="1" applyAlignment="1">
      <alignment horizontal="center"/>
    </xf>
    <xf numFmtId="10" fontId="12" fillId="0" borderId="1" xfId="36" applyNumberFormat="1" applyFont="1" applyFill="1" applyBorder="1" applyAlignment="1">
      <alignment horizontal="center"/>
    </xf>
    <xf numFmtId="164" fontId="12" fillId="0" borderId="1" xfId="36" applyNumberFormat="1" applyFont="1" applyFill="1" applyBorder="1" applyAlignment="1">
      <alignment horizontal="center"/>
    </xf>
    <xf numFmtId="0" fontId="12" fillId="14" borderId="1" xfId="34" applyFont="1" applyFill="1" applyBorder="1" applyAlignment="1">
      <alignment horizontal="center"/>
    </xf>
    <xf numFmtId="10" fontId="12" fillId="14" borderId="1" xfId="36" applyNumberFormat="1" applyFont="1" applyFill="1" applyBorder="1" applyAlignment="1">
      <alignment horizontal="center"/>
    </xf>
    <xf numFmtId="0" fontId="12" fillId="13" borderId="1" xfId="34" applyFont="1" applyFill="1" applyBorder="1" applyAlignment="1">
      <alignment horizontal="center"/>
    </xf>
    <xf numFmtId="10" fontId="12" fillId="13" borderId="1" xfId="36" applyNumberFormat="1" applyFont="1" applyFill="1" applyBorder="1" applyAlignment="1">
      <alignment horizontal="center"/>
    </xf>
    <xf numFmtId="10" fontId="12" fillId="13" borderId="2" xfId="36" applyNumberFormat="1" applyFont="1" applyFill="1" applyBorder="1" applyAlignment="1">
      <alignment horizontal="center"/>
    </xf>
    <xf numFmtId="0" fontId="8" fillId="13" borderId="1" xfId="34" applyFill="1" applyBorder="1" applyAlignment="1">
      <alignment horizontal="center"/>
    </xf>
    <xf numFmtId="164" fontId="12" fillId="14" borderId="1" xfId="36" applyNumberFormat="1" applyFont="1" applyFill="1" applyBorder="1" applyAlignment="1">
      <alignment horizontal="center"/>
    </xf>
    <xf numFmtId="0" fontId="12" fillId="0" borderId="1" xfId="37" applyFont="1" applyFill="1" applyBorder="1" applyAlignment="1">
      <alignment horizontal="center"/>
    </xf>
    <xf numFmtId="164" fontId="12" fillId="3" borderId="1" xfId="41" applyNumberFormat="1" applyFont="1" applyFill="1" applyBorder="1" applyAlignment="1">
      <alignment horizontal="center"/>
    </xf>
    <xf numFmtId="0" fontId="12" fillId="0" borderId="1" xfId="39" applyFont="1" applyFill="1" applyBorder="1" applyAlignment="1">
      <alignment horizontal="center"/>
    </xf>
    <xf numFmtId="164" fontId="12" fillId="0" borderId="1" xfId="41" applyNumberFormat="1" applyFont="1" applyFill="1" applyBorder="1" applyAlignment="1">
      <alignment horizontal="center"/>
    </xf>
    <xf numFmtId="0" fontId="12" fillId="0" borderId="1" xfId="42" applyFont="1" applyFill="1" applyBorder="1" applyAlignment="1">
      <alignment horizontal="center"/>
    </xf>
    <xf numFmtId="164" fontId="12" fillId="0" borderId="1" xfId="44" applyNumberFormat="1" applyFont="1" applyFill="1" applyBorder="1" applyAlignment="1">
      <alignment horizontal="center"/>
    </xf>
    <xf numFmtId="164" fontId="12" fillId="3" borderId="1" xfId="47" applyNumberFormat="1" applyFont="1" applyFill="1" applyBorder="1" applyAlignment="1">
      <alignment horizontal="center"/>
    </xf>
    <xf numFmtId="164" fontId="12" fillId="0" borderId="1" xfId="47" applyNumberFormat="1" applyFont="1" applyFill="1" applyBorder="1" applyAlignment="1">
      <alignment horizontal="center"/>
    </xf>
    <xf numFmtId="0" fontId="12" fillId="14" borderId="1" xfId="45" applyFont="1" applyFill="1" applyBorder="1" applyAlignment="1">
      <alignment horizontal="center"/>
    </xf>
    <xf numFmtId="164" fontId="12" fillId="14" borderId="1" xfId="49" applyNumberFormat="1" applyFont="1" applyFill="1" applyBorder="1" applyAlignment="1">
      <alignment horizontal="center"/>
    </xf>
    <xf numFmtId="0" fontId="2" fillId="0" borderId="0" xfId="1" applyFill="1" applyAlignment="1" applyProtection="1">
      <alignment horizontal="left" vertical="center" indent="1"/>
    </xf>
    <xf numFmtId="0" fontId="12" fillId="13" borderId="1" xfId="50" applyFont="1" applyFill="1" applyBorder="1" applyAlignment="1">
      <alignment horizontal="center"/>
    </xf>
    <xf numFmtId="0" fontId="8" fillId="13" borderId="1" xfId="50" applyFill="1" applyBorder="1" applyAlignment="1">
      <alignment horizontal="center"/>
    </xf>
    <xf numFmtId="0" fontId="1" fillId="0" borderId="0" xfId="0" applyFont="1" applyFill="1"/>
    <xf numFmtId="0" fontId="13" fillId="2" borderId="5" xfId="0" applyFont="1" applyFill="1" applyBorder="1" applyAlignment="1">
      <alignment horizontal="left" vertical="center" wrapText="1" indent="1"/>
    </xf>
    <xf numFmtId="0" fontId="1" fillId="0" borderId="29" xfId="0" applyFont="1" applyBorder="1" applyAlignment="1">
      <alignment horizontal="left" vertical="top" wrapText="1" indent="1"/>
    </xf>
    <xf numFmtId="0" fontId="13" fillId="2" borderId="5" xfId="0" applyFont="1" applyFill="1" applyBorder="1" applyAlignment="1">
      <alignment horizontal="left" vertical="center" wrapText="1" indent="1"/>
    </xf>
    <xf numFmtId="0" fontId="23" fillId="10" borderId="0" xfId="0" applyFont="1" applyFill="1" applyAlignment="1">
      <alignment horizontal="left" indent="1"/>
    </xf>
    <xf numFmtId="0" fontId="18" fillId="5"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3" fillId="2" borderId="5" xfId="0" applyFont="1" applyFill="1" applyBorder="1" applyAlignment="1">
      <alignment horizontal="left" vertical="center" wrapText="1" indent="1"/>
    </xf>
    <xf numFmtId="0" fontId="10" fillId="0" borderId="0" xfId="11" applyFont="1" applyFill="1" applyAlignment="1">
      <alignment horizontal="left"/>
    </xf>
    <xf numFmtId="0" fontId="14" fillId="0" borderId="0" xfId="0" applyFont="1" applyFill="1" applyAlignment="1">
      <alignment horizontal="left"/>
    </xf>
    <xf numFmtId="0" fontId="37" fillId="2" borderId="1" xfId="0" applyFont="1" applyFill="1" applyBorder="1" applyAlignment="1">
      <alignment horizontal="center" vertical="center" wrapText="1"/>
    </xf>
    <xf numFmtId="0" fontId="3" fillId="5" borderId="9" xfId="0" applyFont="1" applyFill="1" applyBorder="1" applyAlignment="1">
      <alignment horizontal="left" indent="1"/>
    </xf>
    <xf numFmtId="0" fontId="3" fillId="6" borderId="9" xfId="0" applyFont="1" applyFill="1" applyBorder="1" applyAlignment="1">
      <alignment horizontal="left" indent="1"/>
    </xf>
    <xf numFmtId="164" fontId="8" fillId="16" borderId="29" xfId="0" applyNumberFormat="1" applyFont="1" applyFill="1" applyBorder="1" applyAlignment="1">
      <alignment horizontal="center" vertical="center"/>
    </xf>
    <xf numFmtId="164" fontId="12" fillId="13" borderId="2" xfId="6" applyNumberFormat="1" applyFont="1" applyFill="1" applyBorder="1" applyAlignment="1">
      <alignment horizontal="center" vertical="center"/>
    </xf>
    <xf numFmtId="164" fontId="8" fillId="16" borderId="29" xfId="6" applyNumberFormat="1" applyFont="1" applyFill="1" applyBorder="1" applyAlignment="1">
      <alignment horizontal="center" vertical="center"/>
    </xf>
    <xf numFmtId="0" fontId="13" fillId="5" borderId="9" xfId="0" applyFont="1" applyFill="1" applyBorder="1" applyAlignment="1">
      <alignment horizontal="left" vertical="top" wrapText="1" indent="1"/>
    </xf>
    <xf numFmtId="0" fontId="3" fillId="6" borderId="9" xfId="0" applyFont="1" applyFill="1" applyBorder="1" applyAlignment="1">
      <alignment horizontal="left"/>
    </xf>
    <xf numFmtId="0" fontId="24" fillId="0" borderId="0" xfId="0" applyFont="1" applyFill="1" applyAlignment="1">
      <alignment horizontal="left" vertical="center" indent="1"/>
    </xf>
    <xf numFmtId="0" fontId="24" fillId="0" borderId="0" xfId="0" applyFont="1" applyFill="1" applyAlignment="1">
      <alignment vertical="center"/>
    </xf>
    <xf numFmtId="0" fontId="24" fillId="0" borderId="0" xfId="0" applyFont="1" applyFill="1" applyAlignment="1">
      <alignment horizontal="left" vertical="center"/>
    </xf>
    <xf numFmtId="0" fontId="14" fillId="2" borderId="18" xfId="0" applyFont="1" applyFill="1" applyBorder="1" applyAlignment="1">
      <alignment horizontal="left" vertical="center" wrapText="1" indent="1"/>
    </xf>
    <xf numFmtId="0" fontId="14" fillId="2" borderId="9" xfId="0" applyFont="1" applyFill="1" applyBorder="1" applyAlignment="1">
      <alignment horizontal="left" vertical="center" indent="1"/>
    </xf>
    <xf numFmtId="0" fontId="20" fillId="0" borderId="0" xfId="0" applyFont="1" applyAlignment="1">
      <alignment horizontal="left" vertical="top" wrapText="1" indent="1"/>
    </xf>
    <xf numFmtId="0" fontId="20" fillId="0" borderId="0" xfId="0" applyFont="1" applyAlignment="1">
      <alignment horizontal="left" vertical="top" indent="1"/>
    </xf>
    <xf numFmtId="0" fontId="20" fillId="0" borderId="0" xfId="0" applyFont="1" applyFill="1" applyAlignment="1">
      <alignment horizontal="left" vertical="top" wrapText="1" indent="1"/>
    </xf>
    <xf numFmtId="0" fontId="20" fillId="0" borderId="0" xfId="0" applyFont="1" applyFill="1" applyAlignment="1">
      <alignment horizontal="left" vertical="top" indent="1"/>
    </xf>
    <xf numFmtId="0" fontId="20" fillId="0" borderId="0" xfId="0" applyFont="1" applyAlignment="1">
      <alignment vertical="center"/>
    </xf>
    <xf numFmtId="0" fontId="2" fillId="0" borderId="0" xfId="1" applyFill="1" applyAlignment="1" applyProtection="1">
      <alignment horizontal="left" vertical="center" wrapText="1" indent="2"/>
    </xf>
    <xf numFmtId="0" fontId="28" fillId="0" borderId="0" xfId="0" applyFont="1" applyFill="1" applyAlignment="1">
      <alignment horizontal="left" vertical="center" wrapText="1" indent="2"/>
    </xf>
    <xf numFmtId="0" fontId="21" fillId="0" borderId="0" xfId="0" applyFont="1" applyAlignment="1">
      <alignment horizontal="left" vertical="center" wrapText="1" indent="1"/>
    </xf>
    <xf numFmtId="0" fontId="20" fillId="0" borderId="0" xfId="0" applyFont="1" applyAlignment="1">
      <alignment horizontal="left" vertical="center" indent="1"/>
    </xf>
    <xf numFmtId="0" fontId="21" fillId="2" borderId="18" xfId="0" applyFont="1" applyFill="1" applyBorder="1" applyAlignment="1">
      <alignment horizontal="center" vertical="center"/>
    </xf>
    <xf numFmtId="0" fontId="21" fillId="2" borderId="9"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26" xfId="0" applyFont="1" applyFill="1" applyBorder="1" applyAlignment="1">
      <alignment horizontal="center" vertical="center"/>
    </xf>
    <xf numFmtId="9" fontId="8" fillId="16" borderId="31" xfId="0" applyNumberFormat="1" applyFont="1" applyFill="1" applyBorder="1" applyAlignment="1">
      <alignment horizontal="center" vertical="center"/>
    </xf>
    <xf numFmtId="9" fontId="8" fillId="16" borderId="33" xfId="0" applyNumberFormat="1" applyFont="1" applyFill="1" applyBorder="1" applyAlignment="1">
      <alignment horizontal="center" vertical="center"/>
    </xf>
    <xf numFmtId="0" fontId="18" fillId="0" borderId="1" xfId="0" quotePrefix="1" applyFont="1" applyBorder="1" applyAlignment="1">
      <alignment horizontal="center" vertical="center" wrapText="1"/>
    </xf>
    <xf numFmtId="0" fontId="0" fillId="0" borderId="2" xfId="0" applyBorder="1" applyAlignment="1">
      <alignment horizontal="center" vertical="center" wrapText="1"/>
    </xf>
    <xf numFmtId="0" fontId="13" fillId="2" borderId="17"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8" fillId="11" borderId="6" xfId="0" applyFont="1" applyFill="1" applyBorder="1" applyAlignment="1">
      <alignment horizontal="left" vertical="center" wrapText="1" indent="1"/>
    </xf>
    <xf numFmtId="0" fontId="8" fillId="11" borderId="34" xfId="0" applyFont="1" applyFill="1" applyBorder="1" applyAlignment="1">
      <alignment horizontal="left" vertical="center" wrapText="1" indent="1"/>
    </xf>
    <xf numFmtId="0" fontId="3" fillId="2" borderId="25" xfId="0" applyFont="1" applyFill="1" applyBorder="1" applyAlignment="1">
      <alignment horizontal="left" vertical="center" wrapText="1" indent="1"/>
    </xf>
    <xf numFmtId="0" fontId="0" fillId="0" borderId="20" xfId="0" applyBorder="1" applyAlignment="1">
      <alignment horizontal="left" indent="1"/>
    </xf>
    <xf numFmtId="0" fontId="8" fillId="0" borderId="4" xfId="0" quotePrefix="1" applyFont="1" applyBorder="1" applyAlignment="1">
      <alignment horizontal="center" vertical="center"/>
    </xf>
    <xf numFmtId="0" fontId="3" fillId="2" borderId="17" xfId="0" applyFont="1" applyFill="1" applyBorder="1" applyAlignment="1">
      <alignment horizontal="center" vertical="center" wrapText="1"/>
    </xf>
    <xf numFmtId="0" fontId="3" fillId="2" borderId="36" xfId="0" applyFont="1" applyFill="1" applyBorder="1" applyAlignment="1">
      <alignment horizontal="center" vertical="center" wrapText="1"/>
    </xf>
    <xf numFmtId="9" fontId="0" fillId="0" borderId="31" xfId="0" applyNumberFormat="1" applyBorder="1" applyAlignment="1">
      <alignment horizontal="center" vertical="center"/>
    </xf>
    <xf numFmtId="9" fontId="0" fillId="0" borderId="32" xfId="0" applyNumberFormat="1" applyBorder="1" applyAlignment="1">
      <alignment horizontal="center" vertical="center"/>
    </xf>
    <xf numFmtId="9" fontId="0" fillId="0" borderId="33" xfId="0" applyNumberFormat="1" applyBorder="1" applyAlignment="1">
      <alignment horizontal="center" vertical="center"/>
    </xf>
    <xf numFmtId="0" fontId="18" fillId="2" borderId="16" xfId="0" applyFont="1" applyFill="1" applyBorder="1" applyAlignment="1">
      <alignment horizontal="center" vertical="center" wrapText="1"/>
    </xf>
    <xf numFmtId="0" fontId="8" fillId="0" borderId="1" xfId="0" quotePrefix="1" applyFont="1" applyBorder="1" applyAlignment="1">
      <alignment horizontal="center" vertical="center"/>
    </xf>
    <xf numFmtId="0" fontId="18" fillId="2" borderId="1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26" fillId="0" borderId="16" xfId="0" applyFont="1" applyBorder="1" applyAlignment="1">
      <alignment horizontal="center" wrapText="1"/>
    </xf>
    <xf numFmtId="0" fontId="18" fillId="0" borderId="7" xfId="0" applyFont="1" applyBorder="1" applyAlignment="1">
      <alignment horizontal="center" wrapText="1"/>
    </xf>
    <xf numFmtId="0" fontId="26" fillId="0" borderId="1" xfId="0" applyFont="1" applyBorder="1" applyAlignment="1">
      <alignment horizontal="center" wrapText="1"/>
    </xf>
    <xf numFmtId="0" fontId="18" fillId="2" borderId="26"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0" fillId="0" borderId="1" xfId="0" applyBorder="1" applyAlignment="1">
      <alignment horizontal="center" vertical="center" wrapText="1"/>
    </xf>
    <xf numFmtId="0" fontId="8" fillId="11" borderId="7" xfId="0" applyFont="1" applyFill="1" applyBorder="1" applyAlignment="1">
      <alignment horizontal="left" vertical="center" wrapText="1" indent="1"/>
    </xf>
    <xf numFmtId="0" fontId="0" fillId="11" borderId="1" xfId="0" applyFill="1" applyBorder="1" applyAlignment="1">
      <alignment horizontal="left" vertical="center" wrapText="1" indent="1"/>
    </xf>
    <xf numFmtId="0" fontId="18" fillId="0" borderId="18" xfId="0" quotePrefix="1" applyFont="1" applyBorder="1" applyAlignment="1">
      <alignment horizontal="center" vertical="center" wrapText="1"/>
    </xf>
    <xf numFmtId="0" fontId="18" fillId="0" borderId="9" xfId="0" quotePrefix="1" applyFont="1" applyBorder="1" applyAlignment="1">
      <alignment horizontal="center" vertical="center" wrapText="1"/>
    </xf>
    <xf numFmtId="0" fontId="8" fillId="0" borderId="18" xfId="0" quotePrefix="1" applyFont="1" applyBorder="1" applyAlignment="1">
      <alignment horizontal="center" vertical="center"/>
    </xf>
    <xf numFmtId="0" fontId="8" fillId="0" borderId="9" xfId="0" quotePrefix="1" applyFont="1" applyBorder="1" applyAlignment="1">
      <alignment horizontal="center" vertical="center"/>
    </xf>
    <xf numFmtId="9" fontId="0" fillId="0" borderId="1" xfId="0" applyNumberFormat="1" applyBorder="1" applyAlignment="1">
      <alignment horizontal="center" vertical="center"/>
    </xf>
    <xf numFmtId="0" fontId="0" fillId="0" borderId="2" xfId="0" applyBorder="1" applyAlignment="1">
      <alignment horizontal="center" vertical="center"/>
    </xf>
    <xf numFmtId="9" fontId="0" fillId="0" borderId="4" xfId="0" applyNumberFormat="1" applyBorder="1" applyAlignment="1">
      <alignment horizontal="center" vertical="center"/>
    </xf>
    <xf numFmtId="0" fontId="13" fillId="8" borderId="16"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0" borderId="16" xfId="0" applyBorder="1" applyAlignment="1">
      <alignment horizontal="center" vertical="center" wrapText="1"/>
    </xf>
    <xf numFmtId="0" fontId="13" fillId="2" borderId="16" xfId="0" applyFont="1" applyFill="1" applyBorder="1" applyAlignment="1">
      <alignment horizontal="center" vertical="center" wrapText="1"/>
    </xf>
    <xf numFmtId="0" fontId="8" fillId="0" borderId="32" xfId="0" quotePrefix="1" applyFont="1" applyBorder="1" applyAlignment="1">
      <alignment horizontal="center" vertical="center" wrapText="1"/>
    </xf>
    <xf numFmtId="0" fontId="1" fillId="0" borderId="1" xfId="0" quotePrefix="1" applyFont="1" applyBorder="1" applyAlignment="1">
      <alignment horizontal="center" vertical="center" wrapText="1"/>
    </xf>
    <xf numFmtId="0" fontId="8" fillId="0" borderId="2" xfId="0" quotePrefix="1" applyFont="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9" fontId="1" fillId="0" borderId="4" xfId="0" quotePrefix="1" applyNumberFormat="1" applyFont="1" applyBorder="1" applyAlignment="1">
      <alignment horizontal="center" vertical="center"/>
    </xf>
    <xf numFmtId="0" fontId="1" fillId="0" borderId="4" xfId="0" quotePrefix="1" applyFont="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xf numFmtId="0" fontId="18" fillId="0" borderId="11" xfId="0" quotePrefix="1" applyFont="1" applyBorder="1" applyAlignment="1">
      <alignment horizontal="center" vertical="center" wrapText="1"/>
    </xf>
    <xf numFmtId="0" fontId="8" fillId="0" borderId="29" xfId="0" quotePrefix="1" applyFont="1" applyBorder="1" applyAlignment="1">
      <alignment horizontal="center" vertical="center" wrapText="1"/>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8" fillId="8" borderId="45"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46" xfId="0" applyFont="1" applyFill="1" applyBorder="1" applyAlignment="1">
      <alignment horizontal="center" vertical="center" wrapText="1"/>
    </xf>
    <xf numFmtId="0" fontId="8" fillId="8"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3" fillId="2" borderId="2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0" borderId="4" xfId="0" quotePrefix="1" applyFont="1" applyBorder="1" applyAlignment="1">
      <alignment horizontal="center" vertical="center" wrapText="1"/>
    </xf>
    <xf numFmtId="0" fontId="8" fillId="8" borderId="16" xfId="0" applyFont="1" applyFill="1" applyBorder="1" applyAlignment="1">
      <alignment horizontal="center" vertical="center" wrapText="1"/>
    </xf>
    <xf numFmtId="0" fontId="0" fillId="8" borderId="26" xfId="0" applyFill="1" applyBorder="1" applyAlignment="1">
      <alignment horizontal="center" vertical="center" wrapText="1"/>
    </xf>
    <xf numFmtId="0" fontId="0" fillId="8" borderId="1" xfId="0" applyFill="1" applyBorder="1" applyAlignment="1">
      <alignment horizontal="center" vertical="center" wrapText="1"/>
    </xf>
    <xf numFmtId="0" fontId="0" fillId="8" borderId="2" xfId="0" applyFill="1" applyBorder="1" applyAlignment="1">
      <alignment horizontal="center" vertical="center" wrapText="1"/>
    </xf>
    <xf numFmtId="0" fontId="1" fillId="0" borderId="32" xfId="0" quotePrefix="1" applyFont="1" applyBorder="1" applyAlignment="1">
      <alignment horizontal="center" vertical="center" wrapText="1"/>
    </xf>
    <xf numFmtId="0" fontId="15" fillId="0" borderId="0" xfId="0" applyFont="1" applyAlignment="1">
      <alignment horizontal="left" vertical="top" wrapText="1"/>
    </xf>
    <xf numFmtId="0" fontId="15" fillId="0" borderId="0" xfId="11" applyFont="1" applyFill="1" applyAlignment="1">
      <alignment horizontal="left" vertical="top" wrapText="1"/>
    </xf>
    <xf numFmtId="0" fontId="18" fillId="2" borderId="45"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0" borderId="44" xfId="0" quotePrefix="1" applyFont="1" applyBorder="1" applyAlignment="1">
      <alignment horizontal="center" vertical="center" wrapText="1"/>
    </xf>
    <xf numFmtId="0" fontId="18" fillId="2" borderId="2" xfId="0" applyFont="1" applyFill="1" applyBorder="1" applyAlignment="1">
      <alignment horizontal="center" vertical="center" wrapText="1"/>
    </xf>
    <xf numFmtId="9" fontId="1" fillId="10" borderId="31" xfId="0" quotePrefix="1" applyNumberFormat="1" applyFont="1" applyFill="1" applyBorder="1" applyAlignment="1">
      <alignment horizontal="center" vertical="center" wrapText="1"/>
    </xf>
    <xf numFmtId="9" fontId="0" fillId="10" borderId="33" xfId="0" applyNumberFormat="1" applyFill="1" applyBorder="1" applyAlignment="1">
      <alignment horizontal="center" vertical="center" wrapText="1"/>
    </xf>
    <xf numFmtId="9" fontId="0" fillId="10" borderId="34" xfId="0" applyNumberFormat="1" applyFill="1" applyBorder="1" applyAlignment="1">
      <alignment horizontal="center" vertical="center" wrapText="1"/>
    </xf>
    <xf numFmtId="0" fontId="13" fillId="8" borderId="17" xfId="0" applyFont="1" applyFill="1" applyBorder="1" applyAlignment="1">
      <alignment horizontal="center" vertical="center" wrapText="1"/>
    </xf>
    <xf numFmtId="0" fontId="13" fillId="8" borderId="35"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8" borderId="37" xfId="0" applyFont="1" applyFill="1" applyBorder="1" applyAlignment="1">
      <alignment horizontal="center" vertical="center" wrapText="1"/>
    </xf>
    <xf numFmtId="0" fontId="15" fillId="0" borderId="0" xfId="0" applyFont="1" applyFill="1" applyAlignment="1">
      <alignment horizontal="left" vertical="top" wrapText="1"/>
    </xf>
    <xf numFmtId="0" fontId="8" fillId="0" borderId="58" xfId="9" applyFont="1" applyBorder="1" applyAlignment="1">
      <alignment horizontal="center"/>
    </xf>
    <xf numFmtId="0" fontId="8" fillId="0" borderId="59" xfId="9" applyFont="1" applyBorder="1" applyAlignment="1">
      <alignment horizontal="center"/>
    </xf>
    <xf numFmtId="0" fontId="8" fillId="0" borderId="60" xfId="9" applyFont="1" applyBorder="1" applyAlignment="1">
      <alignment horizontal="center"/>
    </xf>
    <xf numFmtId="0" fontId="0" fillId="0" borderId="16" xfId="0" applyBorder="1" applyAlignment="1">
      <alignment horizontal="center" wrapText="1"/>
    </xf>
    <xf numFmtId="0" fontId="0" fillId="0" borderId="16" xfId="0" applyBorder="1" applyAlignment="1"/>
    <xf numFmtId="0" fontId="1" fillId="11" borderId="5" xfId="0" applyFont="1" applyFill="1" applyBorder="1" applyAlignment="1">
      <alignment horizontal="left" vertical="center" wrapText="1"/>
    </xf>
    <xf numFmtId="0" fontId="0" fillId="11" borderId="4" xfId="0" applyFill="1" applyBorder="1" applyAlignment="1">
      <alignment horizontal="left" vertical="center" wrapText="1"/>
    </xf>
    <xf numFmtId="0" fontId="3" fillId="2" borderId="21" xfId="0" applyFont="1" applyFill="1" applyBorder="1" applyAlignment="1">
      <alignment horizontal="left" vertical="center" wrapText="1" indent="1"/>
    </xf>
    <xf numFmtId="0" fontId="3" fillId="2" borderId="7" xfId="0" applyFont="1" applyFill="1" applyBorder="1" applyAlignment="1">
      <alignment horizontal="left" indent="1"/>
    </xf>
    <xf numFmtId="0" fontId="18" fillId="2" borderId="38" xfId="0" applyFont="1" applyFill="1" applyBorder="1" applyAlignment="1">
      <alignment horizontal="center" vertical="center" wrapText="1"/>
    </xf>
    <xf numFmtId="0" fontId="18" fillId="0" borderId="13" xfId="0" applyFont="1" applyBorder="1" applyAlignment="1">
      <alignment horizontal="center"/>
    </xf>
    <xf numFmtId="0" fontId="3" fillId="2" borderId="61" xfId="0" applyFont="1" applyFill="1" applyBorder="1" applyAlignment="1">
      <alignment horizontal="left" vertical="top" wrapText="1"/>
    </xf>
    <xf numFmtId="0" fontId="3" fillId="2" borderId="4" xfId="0" applyFont="1" applyFill="1" applyBorder="1" applyAlignment="1">
      <alignment horizontal="left" vertical="top" wrapText="1"/>
    </xf>
    <xf numFmtId="0" fontId="0" fillId="0" borderId="29" xfId="0" applyBorder="1" applyAlignment="1">
      <alignment horizontal="center" vertical="center" wrapText="1"/>
    </xf>
    <xf numFmtId="0" fontId="0" fillId="0" borderId="43" xfId="0" applyBorder="1" applyAlignment="1">
      <alignment horizontal="center"/>
    </xf>
    <xf numFmtId="0" fontId="0" fillId="0" borderId="1" xfId="0" applyBorder="1" applyAlignment="1">
      <alignment horizontal="center"/>
    </xf>
    <xf numFmtId="0" fontId="13" fillId="2" borderId="26" xfId="0" applyFont="1" applyFill="1" applyBorder="1" applyAlignment="1">
      <alignment horizontal="center" vertical="center" wrapText="1"/>
    </xf>
    <xf numFmtId="0" fontId="8" fillId="11" borderId="6" xfId="0" applyFont="1" applyFill="1" applyBorder="1" applyAlignment="1">
      <alignment horizontal="left" vertical="center" wrapText="1"/>
    </xf>
    <xf numFmtId="0" fontId="0" fillId="0" borderId="32" xfId="0" applyBorder="1" applyAlignment="1">
      <alignment horizontal="left" vertical="center"/>
    </xf>
    <xf numFmtId="0" fontId="0" fillId="0" borderId="34" xfId="0" applyBorder="1" applyAlignment="1">
      <alignment horizontal="left" vertical="center"/>
    </xf>
    <xf numFmtId="0" fontId="18" fillId="12" borderId="18" xfId="0" applyFont="1" applyFill="1" applyBorder="1" applyAlignment="1">
      <alignment horizontal="left" vertical="center" wrapText="1" indent="1"/>
    </xf>
    <xf numFmtId="0" fontId="18" fillId="12" borderId="9" xfId="0" applyFont="1" applyFill="1" applyBorder="1" applyAlignment="1">
      <alignment horizontal="left" vertical="center" wrapText="1" indent="1"/>
    </xf>
    <xf numFmtId="0" fontId="8" fillId="12" borderId="18" xfId="0" quotePrefix="1" applyFont="1" applyFill="1" applyBorder="1" applyAlignment="1">
      <alignment horizontal="center" vertical="center" wrapText="1"/>
    </xf>
    <xf numFmtId="0" fontId="0" fillId="12" borderId="9" xfId="0" applyFill="1" applyBorder="1" applyAlignment="1">
      <alignment horizontal="center" vertical="center" wrapText="1"/>
    </xf>
    <xf numFmtId="9" fontId="0" fillId="12" borderId="1" xfId="0" applyNumberFormat="1" applyFill="1" applyBorder="1" applyAlignment="1">
      <alignment horizontal="center" vertical="center"/>
    </xf>
    <xf numFmtId="0" fontId="0" fillId="12" borderId="1" xfId="0" applyFill="1" applyBorder="1" applyAlignment="1">
      <alignment horizontal="center" vertical="center"/>
    </xf>
    <xf numFmtId="0" fontId="18" fillId="12" borderId="18" xfId="0" quotePrefix="1" applyFont="1" applyFill="1" applyBorder="1" applyAlignment="1">
      <alignment horizontal="center" vertical="center" wrapText="1"/>
    </xf>
    <xf numFmtId="0" fontId="18" fillId="12" borderId="9" xfId="0" quotePrefix="1" applyFont="1" applyFill="1" applyBorder="1" applyAlignment="1">
      <alignment horizontal="center" vertical="center" wrapText="1"/>
    </xf>
    <xf numFmtId="0" fontId="18" fillId="12" borderId="44" xfId="0" quotePrefix="1" applyFont="1" applyFill="1" applyBorder="1" applyAlignment="1">
      <alignment horizontal="center" vertical="center" wrapText="1"/>
    </xf>
    <xf numFmtId="0" fontId="30" fillId="9" borderId="43" xfId="0" applyFont="1" applyFill="1" applyBorder="1" applyAlignment="1">
      <alignment horizontal="center" vertical="center" wrapText="1"/>
    </xf>
    <xf numFmtId="0" fontId="30" fillId="9" borderId="13"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0" borderId="1" xfId="0" applyFont="1" applyBorder="1" applyAlignment="1">
      <alignment horizontal="center" wrapText="1"/>
    </xf>
    <xf numFmtId="0" fontId="0" fillId="0" borderId="26" xfId="0" applyBorder="1" applyAlignment="1"/>
    <xf numFmtId="9" fontId="0" fillId="12" borderId="18" xfId="0" quotePrefix="1" applyNumberFormat="1" applyFill="1" applyBorder="1" applyAlignment="1">
      <alignment horizontal="center" vertical="center" wrapText="1"/>
    </xf>
    <xf numFmtId="0" fontId="13" fillId="5" borderId="7" xfId="0" applyFont="1" applyFill="1" applyBorder="1" applyAlignment="1">
      <alignment horizontal="left" vertical="center" wrapText="1" indent="1"/>
    </xf>
    <xf numFmtId="0" fontId="13" fillId="5" borderId="1" xfId="0" applyFont="1" applyFill="1" applyBorder="1" applyAlignment="1">
      <alignment horizontal="left" vertical="center" wrapText="1" indent="1"/>
    </xf>
    <xf numFmtId="0" fontId="13" fillId="2" borderId="5" xfId="0" applyFont="1" applyFill="1" applyBorder="1" applyAlignment="1">
      <alignment horizontal="left" vertical="center" wrapText="1" indent="1"/>
    </xf>
    <xf numFmtId="0" fontId="13" fillId="2" borderId="4" xfId="0" applyFont="1" applyFill="1" applyBorder="1" applyAlignment="1">
      <alignment horizontal="left" vertical="center" wrapText="1" indent="1"/>
    </xf>
    <xf numFmtId="0" fontId="18" fillId="2" borderId="25" xfId="0" applyFont="1" applyFill="1" applyBorder="1" applyAlignment="1">
      <alignment horizontal="center" vertical="center" wrapText="1"/>
    </xf>
    <xf numFmtId="0" fontId="0" fillId="0" borderId="39" xfId="0" applyBorder="1" applyAlignment="1">
      <alignment horizontal="center"/>
    </xf>
    <xf numFmtId="0" fontId="18" fillId="0" borderId="20" xfId="0" applyFont="1" applyBorder="1" applyAlignment="1">
      <alignment horizontal="center"/>
    </xf>
    <xf numFmtId="0" fontId="0" fillId="0" borderId="40" xfId="0" applyBorder="1" applyAlignment="1">
      <alignment horizontal="center"/>
    </xf>
    <xf numFmtId="0" fontId="18" fillId="5" borderId="7" xfId="0" applyFont="1" applyFill="1" applyBorder="1" applyAlignment="1">
      <alignment horizontal="left" vertical="center" wrapText="1" indent="1"/>
    </xf>
    <xf numFmtId="0" fontId="0" fillId="5" borderId="1" xfId="0" applyFill="1" applyBorder="1" applyAlignment="1">
      <alignment horizontal="left" vertical="center" wrapText="1" indent="1"/>
    </xf>
    <xf numFmtId="0" fontId="3" fillId="2" borderId="25" xfId="0" applyFont="1" applyFill="1" applyBorder="1" applyAlignment="1">
      <alignment horizontal="center" vertical="center" wrapText="1"/>
    </xf>
    <xf numFmtId="0" fontId="0" fillId="0" borderId="20" xfId="0" applyBorder="1" applyAlignment="1">
      <alignment horizontal="center"/>
    </xf>
    <xf numFmtId="0" fontId="18" fillId="2" borderId="5" xfId="0" applyFont="1" applyFill="1" applyBorder="1" applyAlignment="1">
      <alignment horizontal="left" vertical="center" wrapText="1" indent="1"/>
    </xf>
    <xf numFmtId="0" fontId="0" fillId="0" borderId="4" xfId="0" applyBorder="1" applyAlignment="1">
      <alignment horizontal="left" vertical="center" wrapText="1" indent="1"/>
    </xf>
    <xf numFmtId="0" fontId="13" fillId="2" borderId="38"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8" fillId="0" borderId="2" xfId="0" quotePrefix="1" applyFont="1" applyBorder="1" applyAlignment="1">
      <alignment horizontal="center" vertical="center" wrapText="1"/>
    </xf>
    <xf numFmtId="0" fontId="18" fillId="2" borderId="35" xfId="0" applyFont="1" applyFill="1" applyBorder="1" applyAlignment="1">
      <alignment horizontal="center" vertical="center" wrapText="1"/>
    </xf>
    <xf numFmtId="9" fontId="0" fillId="0" borderId="29" xfId="0" applyNumberFormat="1" applyBorder="1" applyAlignment="1">
      <alignment horizontal="center" vertical="center"/>
    </xf>
    <xf numFmtId="0" fontId="1" fillId="0" borderId="4" xfId="0" quotePrefix="1" applyFont="1" applyBorder="1" applyAlignment="1">
      <alignment horizontal="center" vertical="center"/>
    </xf>
    <xf numFmtId="0" fontId="8" fillId="12" borderId="1" xfId="0" quotePrefix="1" applyFont="1" applyFill="1" applyBorder="1" applyAlignment="1">
      <alignment horizontal="center" vertical="center"/>
    </xf>
    <xf numFmtId="0" fontId="18" fillId="2" borderId="37" xfId="0" applyFont="1" applyFill="1" applyBorder="1" applyAlignment="1">
      <alignment horizontal="center" vertical="center" wrapText="1"/>
    </xf>
    <xf numFmtId="0" fontId="0" fillId="12" borderId="2" xfId="0" applyFill="1" applyBorder="1" applyAlignment="1">
      <alignment horizontal="center" vertical="center"/>
    </xf>
    <xf numFmtId="0" fontId="0" fillId="0" borderId="29" xfId="0" applyBorder="1" applyAlignment="1">
      <alignment horizontal="center" vertical="center"/>
    </xf>
    <xf numFmtId="0" fontId="18" fillId="5" borderId="18" xfId="0" applyFont="1" applyFill="1" applyBorder="1" applyAlignment="1">
      <alignment horizontal="left" vertical="center" wrapText="1" indent="1"/>
    </xf>
    <xf numFmtId="0" fontId="0" fillId="0" borderId="9" xfId="0" applyBorder="1" applyAlignment="1">
      <alignment horizontal="left" vertical="center" wrapText="1" indent="1"/>
    </xf>
    <xf numFmtId="0" fontId="18" fillId="0" borderId="3" xfId="0" quotePrefix="1" applyFont="1" applyBorder="1" applyAlignment="1">
      <alignment horizontal="center" vertical="center" wrapText="1"/>
    </xf>
    <xf numFmtId="0" fontId="0" fillId="0" borderId="3" xfId="0" applyBorder="1" applyAlignment="1">
      <alignment horizontal="center" vertical="center" wrapText="1"/>
    </xf>
    <xf numFmtId="0" fontId="0" fillId="0" borderId="30" xfId="0" applyBorder="1" applyAlignment="1">
      <alignment horizontal="center" vertical="center" wrapText="1"/>
    </xf>
    <xf numFmtId="0" fontId="3" fillId="2" borderId="6"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2" borderId="38" xfId="0" applyFont="1" applyFill="1" applyBorder="1" applyAlignment="1">
      <alignment horizontal="center" vertical="center" wrapText="1"/>
    </xf>
    <xf numFmtId="0" fontId="0" fillId="0" borderId="13" xfId="0" applyBorder="1" applyAlignment="1">
      <alignment horizontal="center"/>
    </xf>
    <xf numFmtId="0" fontId="0" fillId="0" borderId="49" xfId="0" applyBorder="1" applyAlignment="1">
      <alignment horizontal="center"/>
    </xf>
    <xf numFmtId="0" fontId="3" fillId="8" borderId="21" xfId="0" applyFont="1" applyFill="1" applyBorder="1" applyAlignment="1">
      <alignment horizontal="left" vertical="center" wrapText="1" indent="1"/>
    </xf>
    <xf numFmtId="0" fontId="0" fillId="8" borderId="16" xfId="0" applyFill="1" applyBorder="1" applyAlignment="1">
      <alignment horizontal="left" indent="1"/>
    </xf>
    <xf numFmtId="0" fontId="0" fillId="8" borderId="7" xfId="0" applyFill="1" applyBorder="1" applyAlignment="1">
      <alignment horizontal="left" indent="1"/>
    </xf>
    <xf numFmtId="0" fontId="0" fillId="8" borderId="1" xfId="0" applyFill="1" applyBorder="1" applyAlignment="1">
      <alignment horizontal="left" indent="1"/>
    </xf>
    <xf numFmtId="0" fontId="18" fillId="2" borderId="6" xfId="0" applyFont="1" applyFill="1" applyBorder="1" applyAlignment="1">
      <alignment horizontal="left" vertical="center" wrapText="1" indent="1"/>
    </xf>
    <xf numFmtId="0" fontId="0" fillId="0" borderId="34" xfId="0" applyBorder="1" applyAlignment="1">
      <alignment horizontal="left" vertical="center" wrapText="1" indent="1"/>
    </xf>
    <xf numFmtId="0" fontId="18" fillId="3" borderId="4" xfId="0" quotePrefix="1" applyFont="1" applyFill="1" applyBorder="1" applyAlignment="1">
      <alignment horizontal="center" vertical="center" wrapText="1"/>
    </xf>
    <xf numFmtId="9" fontId="18" fillId="3" borderId="4" xfId="0" quotePrefix="1" applyNumberFormat="1" applyFont="1" applyFill="1" applyBorder="1" applyAlignment="1">
      <alignment horizontal="center" vertical="center" wrapText="1"/>
    </xf>
    <xf numFmtId="0" fontId="18" fillId="3" borderId="29" xfId="0" quotePrefix="1" applyFont="1" applyFill="1" applyBorder="1" applyAlignment="1">
      <alignment horizontal="center" vertical="center" wrapText="1"/>
    </xf>
    <xf numFmtId="0" fontId="0" fillId="5" borderId="18" xfId="0" applyFill="1" applyBorder="1" applyAlignment="1">
      <alignment horizontal="left" vertical="center" wrapText="1" indent="1"/>
    </xf>
    <xf numFmtId="0" fontId="18" fillId="2" borderId="21" xfId="0" applyFont="1" applyFill="1" applyBorder="1" applyAlignment="1">
      <alignment horizontal="left" vertical="center" wrapText="1" indent="1"/>
    </xf>
    <xf numFmtId="0" fontId="0" fillId="0" borderId="17" xfId="0" applyBorder="1" applyAlignment="1">
      <alignment horizontal="left" indent="1"/>
    </xf>
    <xf numFmtId="0" fontId="18" fillId="0" borderId="7" xfId="0" applyFont="1" applyBorder="1" applyAlignment="1">
      <alignment horizontal="left" indent="1"/>
    </xf>
    <xf numFmtId="0" fontId="0" fillId="0" borderId="18" xfId="0" applyBorder="1" applyAlignment="1">
      <alignment horizontal="left" indent="1"/>
    </xf>
    <xf numFmtId="0" fontId="18" fillId="2" borderId="27"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13" fillId="8" borderId="38"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0" fillId="0" borderId="43" xfId="0" applyBorder="1" applyAlignment="1">
      <alignment horizontal="left" indent="1"/>
    </xf>
    <xf numFmtId="0" fontId="3" fillId="2" borderId="16" xfId="0" applyFont="1" applyFill="1" applyBorder="1" applyAlignment="1">
      <alignment horizontal="left" vertical="center" wrapText="1" indent="1"/>
    </xf>
    <xf numFmtId="0" fontId="0" fillId="0" borderId="1" xfId="0" applyBorder="1" applyAlignment="1">
      <alignment horizontal="left" indent="1"/>
    </xf>
    <xf numFmtId="0" fontId="18" fillId="2" borderId="13" xfId="0" applyFont="1" applyFill="1" applyBorder="1" applyAlignment="1">
      <alignment horizontal="center" vertical="center" wrapText="1"/>
    </xf>
    <xf numFmtId="0" fontId="18" fillId="2" borderId="2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3" fillId="2" borderId="21" xfId="0" applyFont="1" applyFill="1" applyBorder="1" applyAlignment="1">
      <alignment horizontal="left" vertical="center" wrapText="1" indent="1"/>
    </xf>
    <xf numFmtId="0" fontId="13" fillId="2" borderId="7" xfId="0" applyFont="1" applyFill="1" applyBorder="1" applyAlignment="1">
      <alignment horizontal="left" vertical="center" wrapText="1" indent="1"/>
    </xf>
    <xf numFmtId="0" fontId="8" fillId="11" borderId="5"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 fillId="8" borderId="16" xfId="0" applyFont="1" applyFill="1" applyBorder="1" applyAlignment="1">
      <alignment horizontal="center" vertical="center" wrapText="1"/>
    </xf>
  </cellXfs>
  <cellStyles count="53">
    <cellStyle name="Lien hypertexte" xfId="1" builtinId="8"/>
    <cellStyle name="Normal" xfId="0" builtinId="0"/>
    <cellStyle name="Normal 10" xfId="23"/>
    <cellStyle name="Normal 11" xfId="26"/>
    <cellStyle name="Normal 12" xfId="29"/>
    <cellStyle name="Normal 13" xfId="32"/>
    <cellStyle name="Normal 14" xfId="34"/>
    <cellStyle name="Normal 15" xfId="37"/>
    <cellStyle name="Normal 16" xfId="39"/>
    <cellStyle name="Normal 17" xfId="42"/>
    <cellStyle name="Normal 18" xfId="45"/>
    <cellStyle name="Normal 2" xfId="5"/>
    <cellStyle name="Normal 2 2" xfId="3"/>
    <cellStyle name="Normal 20" xfId="50"/>
    <cellStyle name="Normal 4" xfId="9"/>
    <cellStyle name="Normal 5" xfId="11"/>
    <cellStyle name="Normal 6" xfId="13"/>
    <cellStyle name="Normal 7" xfId="15"/>
    <cellStyle name="Normal 8" xfId="18"/>
    <cellStyle name="Normal 9" xfId="21"/>
    <cellStyle name="Percent 11" xfId="25"/>
    <cellStyle name="Percent 12" xfId="28"/>
    <cellStyle name="Percent 13" xfId="31"/>
    <cellStyle name="Percent 15" xfId="36"/>
    <cellStyle name="Percent 17" xfId="41"/>
    <cellStyle name="Percent 18" xfId="44"/>
    <cellStyle name="Percent 19" xfId="47"/>
    <cellStyle name="Percent 2 10" xfId="24"/>
    <cellStyle name="Percent 2 11" xfId="27"/>
    <cellStyle name="Percent 2 12" xfId="30"/>
    <cellStyle name="Percent 2 13" xfId="33"/>
    <cellStyle name="Percent 2 14" xfId="35"/>
    <cellStyle name="Percent 2 15" xfId="38"/>
    <cellStyle name="Percent 2 16" xfId="40"/>
    <cellStyle name="Percent 2 17" xfId="43"/>
    <cellStyle name="Percent 2 18" xfId="46"/>
    <cellStyle name="Percent 2 19" xfId="48"/>
    <cellStyle name="Percent 2 2" xfId="4"/>
    <cellStyle name="Percent 2 20" xfId="51"/>
    <cellStyle name="Percent 2 21" xfId="52"/>
    <cellStyle name="Percent 2 3" xfId="7"/>
    <cellStyle name="Percent 2 4" xfId="8"/>
    <cellStyle name="Percent 2 5" xfId="10"/>
    <cellStyle name="Percent 2 6" xfId="12"/>
    <cellStyle name="Percent 2 7" xfId="16"/>
    <cellStyle name="Percent 2 8" xfId="19"/>
    <cellStyle name="Percent 2 9" xfId="22"/>
    <cellStyle name="Percent 20" xfId="49"/>
    <cellStyle name="Percent 3" xfId="6"/>
    <cellStyle name="Percent 7" xfId="14"/>
    <cellStyle name="Percent 8" xfId="17"/>
    <cellStyle name="Percent 9" xfId="20"/>
    <cellStyle name="Pourcentage" xfId="2" builtinId="5"/>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fr-FR"/>
            </a:pPr>
            <a:r>
              <a:rPr lang="en-US" sz="1400"/>
              <a:t>Pourcentage  de séjours au service des</a:t>
            </a:r>
            <a:r>
              <a:rPr lang="en-US" sz="1400" baseline="0"/>
              <a:t> urgences par province de l'hôpital (100 %  pour chaque type de séjour)</a:t>
            </a:r>
            <a:endParaRPr lang="en-US" sz="1400"/>
          </a:p>
        </c:rich>
      </c:tx>
      <c:overlay val="0"/>
    </c:title>
    <c:autoTitleDeleted val="0"/>
    <c:plotArea>
      <c:layout>
        <c:manualLayout>
          <c:layoutTarget val="inner"/>
          <c:xMode val="edge"/>
          <c:yMode val="edge"/>
          <c:x val="8.0548542146181179E-2"/>
          <c:y val="0.15054110594942749"/>
          <c:w val="0.89981890835154887"/>
          <c:h val="0.57540966991835918"/>
        </c:manualLayout>
      </c:layout>
      <c:lineChart>
        <c:grouping val="standard"/>
        <c:varyColors val="0"/>
        <c:ser>
          <c:idx val="0"/>
          <c:order val="0"/>
          <c:tx>
            <c:strRef>
              <c:f>'Gr A2.V1b'!$M$13</c:f>
              <c:strCache>
                <c:ptCount val="1"/>
                <c:pt idx="0">
                  <c:v>Urgence ambulatoire</c:v>
                </c:pt>
              </c:strCache>
            </c:strRef>
          </c:tx>
          <c:cat>
            <c:strRef>
              <c:f>'Gr A2.V1b'!$L$14:$L$24</c:f>
              <c:strCache>
                <c:ptCount val="11"/>
                <c:pt idx="0">
                  <c:v>Flandre occidentale</c:v>
                </c:pt>
                <c:pt idx="1">
                  <c:v>Flandre orientale</c:v>
                </c:pt>
                <c:pt idx="2">
                  <c:v>Anvers</c:v>
                </c:pt>
                <c:pt idx="3">
                  <c:v>Limbourg</c:v>
                </c:pt>
                <c:pt idx="4">
                  <c:v>Brabant flamand</c:v>
                </c:pt>
                <c:pt idx="5">
                  <c:v>Région de Bruxelles-Capitale</c:v>
                </c:pt>
                <c:pt idx="6">
                  <c:v>Hainaut</c:v>
                </c:pt>
                <c:pt idx="7">
                  <c:v>Brabant wallon</c:v>
                </c:pt>
                <c:pt idx="8">
                  <c:v>Liège</c:v>
                </c:pt>
                <c:pt idx="9">
                  <c:v>Namur</c:v>
                </c:pt>
                <c:pt idx="10">
                  <c:v>Luxembourg</c:v>
                </c:pt>
              </c:strCache>
            </c:strRef>
          </c:cat>
          <c:val>
            <c:numRef>
              <c:f>'Gr A2.V1b'!$M$14:$M$24</c:f>
              <c:numCache>
                <c:formatCode>0.0%</c:formatCode>
                <c:ptCount val="11"/>
                <c:pt idx="0">
                  <c:v>6.9101717759086106E-2</c:v>
                </c:pt>
                <c:pt idx="1">
                  <c:v>9.5499998090954566E-2</c:v>
                </c:pt>
                <c:pt idx="2">
                  <c:v>0.14102786824531999</c:v>
                </c:pt>
                <c:pt idx="3">
                  <c:v>5.1017330314496144E-2</c:v>
                </c:pt>
                <c:pt idx="4">
                  <c:v>4.260178075758559E-2</c:v>
                </c:pt>
                <c:pt idx="5">
                  <c:v>0.20863718973239001</c:v>
                </c:pt>
                <c:pt idx="6">
                  <c:v>0.18658341955855234</c:v>
                </c:pt>
                <c:pt idx="7">
                  <c:v>2.1326423861540753E-2</c:v>
                </c:pt>
                <c:pt idx="8">
                  <c:v>0.12178898557143457</c:v>
                </c:pt>
                <c:pt idx="9">
                  <c:v>3.9882822790948069E-2</c:v>
                </c:pt>
                <c:pt idx="10">
                  <c:v>2.2532463317691889E-2</c:v>
                </c:pt>
              </c:numCache>
            </c:numRef>
          </c:val>
          <c:smooth val="0"/>
        </c:ser>
        <c:ser>
          <c:idx val="1"/>
          <c:order val="1"/>
          <c:tx>
            <c:strRef>
              <c:f>'Gr A2.V1b'!$N$13</c:f>
              <c:strCache>
                <c:ptCount val="1"/>
                <c:pt idx="0">
                  <c:v>Hospitalisation classique</c:v>
                </c:pt>
              </c:strCache>
            </c:strRef>
          </c:tx>
          <c:cat>
            <c:strRef>
              <c:f>'Gr A2.V1b'!$L$14:$L$24</c:f>
              <c:strCache>
                <c:ptCount val="11"/>
                <c:pt idx="0">
                  <c:v>Flandre occidentale</c:v>
                </c:pt>
                <c:pt idx="1">
                  <c:v>Flandre orientale</c:v>
                </c:pt>
                <c:pt idx="2">
                  <c:v>Anvers</c:v>
                </c:pt>
                <c:pt idx="3">
                  <c:v>Limbourg</c:v>
                </c:pt>
                <c:pt idx="4">
                  <c:v>Brabant flamand</c:v>
                </c:pt>
                <c:pt idx="5">
                  <c:v>Région de Bruxelles-Capitale</c:v>
                </c:pt>
                <c:pt idx="6">
                  <c:v>Hainaut</c:v>
                </c:pt>
                <c:pt idx="7">
                  <c:v>Brabant wallon</c:v>
                </c:pt>
                <c:pt idx="8">
                  <c:v>Liège</c:v>
                </c:pt>
                <c:pt idx="9">
                  <c:v>Namur</c:v>
                </c:pt>
                <c:pt idx="10">
                  <c:v>Luxembourg</c:v>
                </c:pt>
              </c:strCache>
            </c:strRef>
          </c:cat>
          <c:val>
            <c:numRef>
              <c:f>'Gr A2.V1b'!$N$14:$N$24</c:f>
              <c:numCache>
                <c:formatCode>0.0%</c:formatCode>
                <c:ptCount val="11"/>
                <c:pt idx="0">
                  <c:v>0.13827506960710656</c:v>
                </c:pt>
                <c:pt idx="1">
                  <c:v>0.15667813894904317</c:v>
                </c:pt>
                <c:pt idx="2">
                  <c:v>0.16932204887965704</c:v>
                </c:pt>
                <c:pt idx="3">
                  <c:v>7.8483393733150664E-2</c:v>
                </c:pt>
                <c:pt idx="4">
                  <c:v>6.301791001900385E-2</c:v>
                </c:pt>
                <c:pt idx="5">
                  <c:v>0.10402947805718832</c:v>
                </c:pt>
                <c:pt idx="6">
                  <c:v>0.11796471030185177</c:v>
                </c:pt>
                <c:pt idx="7">
                  <c:v>1.6404627215273786E-2</c:v>
                </c:pt>
                <c:pt idx="8">
                  <c:v>0.10303370972731692</c:v>
                </c:pt>
                <c:pt idx="9">
                  <c:v>3.2459837804392981E-2</c:v>
                </c:pt>
                <c:pt idx="10">
                  <c:v>2.0331075706014938E-2</c:v>
                </c:pt>
              </c:numCache>
            </c:numRef>
          </c:val>
          <c:smooth val="0"/>
        </c:ser>
        <c:ser>
          <c:idx val="2"/>
          <c:order val="2"/>
          <c:tx>
            <c:strRef>
              <c:f>'Gr A2.V1b'!$O$13</c:f>
              <c:strCache>
                <c:ptCount val="1"/>
                <c:pt idx="0">
                  <c:v>Hospitalisation de jour</c:v>
                </c:pt>
              </c:strCache>
            </c:strRef>
          </c:tx>
          <c:cat>
            <c:strRef>
              <c:f>'Gr A2.V1b'!$L$14:$L$24</c:f>
              <c:strCache>
                <c:ptCount val="11"/>
                <c:pt idx="0">
                  <c:v>Flandre occidentale</c:v>
                </c:pt>
                <c:pt idx="1">
                  <c:v>Flandre orientale</c:v>
                </c:pt>
                <c:pt idx="2">
                  <c:v>Anvers</c:v>
                </c:pt>
                <c:pt idx="3">
                  <c:v>Limbourg</c:v>
                </c:pt>
                <c:pt idx="4">
                  <c:v>Brabant flamand</c:v>
                </c:pt>
                <c:pt idx="5">
                  <c:v>Région de Bruxelles-Capitale</c:v>
                </c:pt>
                <c:pt idx="6">
                  <c:v>Hainaut</c:v>
                </c:pt>
                <c:pt idx="7">
                  <c:v>Brabant wallon</c:v>
                </c:pt>
                <c:pt idx="8">
                  <c:v>Liège</c:v>
                </c:pt>
                <c:pt idx="9">
                  <c:v>Namur</c:v>
                </c:pt>
                <c:pt idx="10">
                  <c:v>Luxembourg</c:v>
                </c:pt>
              </c:strCache>
            </c:strRef>
          </c:cat>
          <c:val>
            <c:numRef>
              <c:f>'Gr A2.V1b'!$O$14:$O$24</c:f>
              <c:numCache>
                <c:formatCode>0.00%</c:formatCode>
                <c:ptCount val="11"/>
                <c:pt idx="0">
                  <c:v>6.9143775875968427E-2</c:v>
                </c:pt>
                <c:pt idx="1">
                  <c:v>0.10605446421658157</c:v>
                </c:pt>
                <c:pt idx="2">
                  <c:v>0.13076786438145904</c:v>
                </c:pt>
                <c:pt idx="3">
                  <c:v>7.4085544983762755E-2</c:v>
                </c:pt>
                <c:pt idx="4">
                  <c:v>6.1605870001867395E-2</c:v>
                </c:pt>
                <c:pt idx="5">
                  <c:v>0.15871960356536116</c:v>
                </c:pt>
                <c:pt idx="6">
                  <c:v>0.16054600855358744</c:v>
                </c:pt>
                <c:pt idx="7">
                  <c:v>1.7057074017225594E-2</c:v>
                </c:pt>
                <c:pt idx="8">
                  <c:v>0.15274393437694994</c:v>
                </c:pt>
                <c:pt idx="9">
                  <c:v>4.294101303989397E-2</c:v>
                </c:pt>
                <c:pt idx="10">
                  <c:v>2.6334846987342696E-2</c:v>
                </c:pt>
              </c:numCache>
            </c:numRef>
          </c:val>
          <c:smooth val="0"/>
        </c:ser>
        <c:ser>
          <c:idx val="3"/>
          <c:order val="3"/>
          <c:tx>
            <c:strRef>
              <c:f>'Gr A2.V1b'!$P$13</c:f>
              <c:strCache>
                <c:ptCount val="1"/>
                <c:pt idx="0">
                  <c:v>Tous les séjours aux urgences</c:v>
                </c:pt>
              </c:strCache>
            </c:strRef>
          </c:tx>
          <c:spPr>
            <a:ln>
              <a:solidFill>
                <a:schemeClr val="tx1">
                  <a:lumMod val="50000"/>
                  <a:lumOff val="50000"/>
                </a:schemeClr>
              </a:solidFill>
            </a:ln>
          </c:spPr>
          <c:marker>
            <c:symbol val="circle"/>
            <c:size val="6"/>
            <c:spPr>
              <a:solidFill>
                <a:schemeClr val="tx1">
                  <a:lumMod val="50000"/>
                  <a:lumOff val="50000"/>
                </a:schemeClr>
              </a:solidFill>
              <a:ln>
                <a:solidFill>
                  <a:sysClr val="windowText" lastClr="000000">
                    <a:lumMod val="50000"/>
                    <a:lumOff val="50000"/>
                  </a:sysClr>
                </a:solidFill>
              </a:ln>
            </c:spPr>
          </c:marker>
          <c:cat>
            <c:strRef>
              <c:f>'Gr A2.V1b'!$L$14:$L$24</c:f>
              <c:strCache>
                <c:ptCount val="11"/>
                <c:pt idx="0">
                  <c:v>Flandre occidentale</c:v>
                </c:pt>
                <c:pt idx="1">
                  <c:v>Flandre orientale</c:v>
                </c:pt>
                <c:pt idx="2">
                  <c:v>Anvers</c:v>
                </c:pt>
                <c:pt idx="3">
                  <c:v>Limbourg</c:v>
                </c:pt>
                <c:pt idx="4">
                  <c:v>Brabant flamand</c:v>
                </c:pt>
                <c:pt idx="5">
                  <c:v>Région de Bruxelles-Capitale</c:v>
                </c:pt>
                <c:pt idx="6">
                  <c:v>Hainaut</c:v>
                </c:pt>
                <c:pt idx="7">
                  <c:v>Brabant wallon</c:v>
                </c:pt>
                <c:pt idx="8">
                  <c:v>Liège</c:v>
                </c:pt>
                <c:pt idx="9">
                  <c:v>Namur</c:v>
                </c:pt>
                <c:pt idx="10">
                  <c:v>Luxembourg</c:v>
                </c:pt>
              </c:strCache>
            </c:strRef>
          </c:cat>
          <c:val>
            <c:numRef>
              <c:f>'Gr A2.V1b'!$P$14:$P$24</c:f>
              <c:numCache>
                <c:formatCode>0.00%</c:formatCode>
                <c:ptCount val="11"/>
                <c:pt idx="0">
                  <c:v>8.558630745441867E-2</c:v>
                </c:pt>
                <c:pt idx="1">
                  <c:v>0.11083912022373819</c:v>
                </c:pt>
                <c:pt idx="2">
                  <c:v>0.14702809462211602</c:v>
                </c:pt>
                <c:pt idx="3">
                  <c:v>5.9228163791676551E-2</c:v>
                </c:pt>
                <c:pt idx="4">
                  <c:v>4.8839238029174288E-2</c:v>
                </c:pt>
                <c:pt idx="5">
                  <c:v>0.18010641318973356</c:v>
                </c:pt>
                <c:pt idx="6">
                  <c:v>0.16835285294821267</c:v>
                </c:pt>
                <c:pt idx="7">
                  <c:v>1.984528000015795E-2</c:v>
                </c:pt>
                <c:pt idx="8">
                  <c:v>0.1195567224948164</c:v>
                </c:pt>
                <c:pt idx="9">
                  <c:v>3.8335139354288006E-2</c:v>
                </c:pt>
                <c:pt idx="10">
                  <c:v>2.2282667891667701E-2</c:v>
                </c:pt>
              </c:numCache>
            </c:numRef>
          </c:val>
          <c:smooth val="0"/>
        </c:ser>
        <c:dLbls>
          <c:showLegendKey val="0"/>
          <c:showVal val="0"/>
          <c:showCatName val="0"/>
          <c:showSerName val="0"/>
          <c:showPercent val="0"/>
          <c:showBubbleSize val="0"/>
        </c:dLbls>
        <c:marker val="1"/>
        <c:smooth val="0"/>
        <c:axId val="428834312"/>
        <c:axId val="428834704"/>
      </c:lineChart>
      <c:catAx>
        <c:axId val="428834312"/>
        <c:scaling>
          <c:orientation val="minMax"/>
        </c:scaling>
        <c:delete val="0"/>
        <c:axPos val="b"/>
        <c:numFmt formatCode="General" sourceLinked="1"/>
        <c:majorTickMark val="none"/>
        <c:minorTickMark val="none"/>
        <c:tickLblPos val="nextTo"/>
        <c:txPr>
          <a:bodyPr rot="-1260000"/>
          <a:lstStyle/>
          <a:p>
            <a:pPr>
              <a:defRPr lang="fr-FR"/>
            </a:pPr>
            <a:endParaRPr lang="fr-FR"/>
          </a:p>
        </c:txPr>
        <c:crossAx val="428834704"/>
        <c:crosses val="autoZero"/>
        <c:auto val="1"/>
        <c:lblAlgn val="ctr"/>
        <c:lblOffset val="100"/>
        <c:noMultiLvlLbl val="0"/>
      </c:catAx>
      <c:valAx>
        <c:axId val="428834704"/>
        <c:scaling>
          <c:orientation val="minMax"/>
          <c:min val="0"/>
        </c:scaling>
        <c:delete val="0"/>
        <c:axPos val="l"/>
        <c:majorGridlines/>
        <c:numFmt formatCode="0.0%" sourceLinked="1"/>
        <c:majorTickMark val="none"/>
        <c:minorTickMark val="none"/>
        <c:tickLblPos val="nextTo"/>
        <c:spPr>
          <a:ln w="9525">
            <a:noFill/>
          </a:ln>
        </c:spPr>
        <c:txPr>
          <a:bodyPr/>
          <a:lstStyle/>
          <a:p>
            <a:pPr>
              <a:defRPr lang="fr-FR"/>
            </a:pPr>
            <a:endParaRPr lang="fr-FR"/>
          </a:p>
        </c:txPr>
        <c:crossAx val="428834312"/>
        <c:crosses val="autoZero"/>
        <c:crossBetween val="between"/>
      </c:valAx>
    </c:plotArea>
    <c:legend>
      <c:legendPos val="b"/>
      <c:overlay val="0"/>
      <c:txPr>
        <a:bodyPr/>
        <a:lstStyle/>
        <a:p>
          <a:pPr>
            <a:defRPr lang="fr-FR"/>
          </a:pPr>
          <a:endParaRPr lang="fr-FR"/>
        </a:p>
      </c:txPr>
    </c:legend>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fr-FR"/>
            </a:pPr>
            <a:r>
              <a:rPr lang="en-US" sz="1400" spc="-10" baseline="0"/>
              <a:t>Pourcentage de séjours au service des urgences par heure d'admission (100 % pour chaque type de séjour)</a:t>
            </a:r>
          </a:p>
        </c:rich>
      </c:tx>
      <c:overlay val="0"/>
    </c:title>
    <c:autoTitleDeleted val="0"/>
    <c:plotArea>
      <c:layout>
        <c:manualLayout>
          <c:layoutTarget val="inner"/>
          <c:xMode val="edge"/>
          <c:yMode val="edge"/>
          <c:x val="8.054854214618111E-2"/>
          <c:y val="0.11882551940368211"/>
          <c:w val="0.89981890835154887"/>
          <c:h val="0.7075575280392874"/>
        </c:manualLayout>
      </c:layout>
      <c:lineChart>
        <c:grouping val="standard"/>
        <c:varyColors val="0"/>
        <c:ser>
          <c:idx val="2"/>
          <c:order val="0"/>
          <c:tx>
            <c:strRef>
              <c:f>'Gr A5.V11'!$L$14</c:f>
              <c:strCache>
                <c:ptCount val="1"/>
                <c:pt idx="0">
                  <c:v>Urgences ambulatoire</c:v>
                </c:pt>
              </c:strCache>
            </c:strRef>
          </c:tx>
          <c:spPr>
            <a:ln>
              <a:solidFill>
                <a:schemeClr val="accent1"/>
              </a:solidFill>
            </a:ln>
          </c:spPr>
          <c:marker>
            <c:symbol val="diamond"/>
            <c:size val="7"/>
            <c:spPr>
              <a:solidFill>
                <a:schemeClr val="accent1"/>
              </a:solidFill>
              <a:ln>
                <a:solidFill>
                  <a:schemeClr val="accent1"/>
                </a:solidFill>
              </a:ln>
            </c:spPr>
          </c:marker>
          <c:cat>
            <c:numRef>
              <c:f>'Gr A5.V11'!$K$15:$K$38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'Gr A5.V11'!$L$15:$L$38</c:f>
              <c:numCache>
                <c:formatCode>0.0%</c:formatCode>
                <c:ptCount val="24"/>
                <c:pt idx="0">
                  <c:v>1.755319555116051E-2</c:v>
                </c:pt>
                <c:pt idx="1">
                  <c:v>1.3106074200778127E-2</c:v>
                </c:pt>
                <c:pt idx="2">
                  <c:v>1.0452023779069989E-2</c:v>
                </c:pt>
                <c:pt idx="3">
                  <c:v>8.7978359060902362E-3</c:v>
                </c:pt>
                <c:pt idx="4">
                  <c:v>7.5345250867661154E-3</c:v>
                </c:pt>
                <c:pt idx="5">
                  <c:v>6.8654046603617257E-3</c:v>
                </c:pt>
                <c:pt idx="6">
                  <c:v>8.1425560591193193E-3</c:v>
                </c:pt>
                <c:pt idx="7">
                  <c:v>1.6105661846963281E-2</c:v>
                </c:pt>
                <c:pt idx="8">
                  <c:v>4.2078702307272314E-2</c:v>
                </c:pt>
                <c:pt idx="9">
                  <c:v>6.547930403839472E-2</c:v>
                </c:pt>
                <c:pt idx="10">
                  <c:v>7.2861582751392651E-2</c:v>
                </c:pt>
                <c:pt idx="11">
                  <c:v>7.0558319429119054E-2</c:v>
                </c:pt>
                <c:pt idx="12">
                  <c:v>6.097061597260138E-2</c:v>
                </c:pt>
                <c:pt idx="13">
                  <c:v>6.64185543944317E-2</c:v>
                </c:pt>
                <c:pt idx="14">
                  <c:v>6.7483801749449235E-2</c:v>
                </c:pt>
                <c:pt idx="15">
                  <c:v>6.2467784858215192E-2</c:v>
                </c:pt>
                <c:pt idx="16">
                  <c:v>6.257898675504274E-2</c:v>
                </c:pt>
                <c:pt idx="17">
                  <c:v>6.3152654909492151E-2</c:v>
                </c:pt>
                <c:pt idx="18">
                  <c:v>6.2062589963766318E-2</c:v>
                </c:pt>
                <c:pt idx="19">
                  <c:v>5.9224316657185076E-2</c:v>
                </c:pt>
                <c:pt idx="20">
                  <c:v>5.4118097368953573E-2</c:v>
                </c:pt>
                <c:pt idx="21">
                  <c:v>4.422590116489953E-2</c:v>
                </c:pt>
                <c:pt idx="22">
                  <c:v>3.3507088285715379E-2</c:v>
                </c:pt>
                <c:pt idx="23">
                  <c:v>2.4254422303759675E-2</c:v>
                </c:pt>
              </c:numCache>
            </c:numRef>
          </c:val>
          <c:smooth val="0"/>
        </c:ser>
        <c:ser>
          <c:idx val="3"/>
          <c:order val="1"/>
          <c:tx>
            <c:strRef>
              <c:f>'Gr A5.V11'!$M$14</c:f>
              <c:strCache>
                <c:ptCount val="1"/>
                <c:pt idx="0">
                  <c:v>Hospitalisation classique</c:v>
                </c:pt>
              </c:strCache>
            </c:strRef>
          </c:tx>
          <c:spPr>
            <a:ln>
              <a:solidFill>
                <a:srgbClr val="C00000"/>
              </a:solidFill>
            </a:ln>
          </c:spPr>
          <c:marker>
            <c:symbol val="square"/>
            <c:size val="7"/>
            <c:spPr>
              <a:solidFill>
                <a:srgbClr val="C00000"/>
              </a:solidFill>
              <a:ln>
                <a:solidFill>
                  <a:srgbClr val="C00000"/>
                </a:solidFill>
              </a:ln>
            </c:spPr>
          </c:marker>
          <c:cat>
            <c:numRef>
              <c:f>'Gr A5.V11'!$K$15:$K$38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'Gr A5.V11'!$M$15:$M$38</c:f>
              <c:numCache>
                <c:formatCode>0.0%</c:formatCode>
                <c:ptCount val="24"/>
                <c:pt idx="0">
                  <c:v>1.6084213550183409E-2</c:v>
                </c:pt>
                <c:pt idx="1">
                  <c:v>1.2942226101560083E-2</c:v>
                </c:pt>
                <c:pt idx="2">
                  <c:v>1.1156472356034825E-2</c:v>
                </c:pt>
                <c:pt idx="3">
                  <c:v>1.0499071905245945E-2</c:v>
                </c:pt>
                <c:pt idx="4">
                  <c:v>1.0221472135059884E-2</c:v>
                </c:pt>
                <c:pt idx="5">
                  <c:v>1.0108222477571044E-2</c:v>
                </c:pt>
                <c:pt idx="6">
                  <c:v>1.1968555265832855E-2</c:v>
                </c:pt>
                <c:pt idx="7">
                  <c:v>1.6821717417244884E-2</c:v>
                </c:pt>
                <c:pt idx="8">
                  <c:v>3.4012186768020508E-2</c:v>
                </c:pt>
                <c:pt idx="9">
                  <c:v>5.7775279533300923E-2</c:v>
                </c:pt>
                <c:pt idx="10">
                  <c:v>6.9003568745304278E-2</c:v>
                </c:pt>
                <c:pt idx="11">
                  <c:v>7.1624883988155738E-2</c:v>
                </c:pt>
                <c:pt idx="12">
                  <c:v>6.4086876298227777E-2</c:v>
                </c:pt>
                <c:pt idx="13">
                  <c:v>6.5860200203296942E-2</c:v>
                </c:pt>
                <c:pt idx="14">
                  <c:v>6.7038272859857695E-2</c:v>
                </c:pt>
                <c:pt idx="15">
                  <c:v>6.49928735581385E-2</c:v>
                </c:pt>
                <c:pt idx="16">
                  <c:v>6.2448899544791624E-2</c:v>
                </c:pt>
                <c:pt idx="17">
                  <c:v>5.9965693640341183E-2</c:v>
                </c:pt>
                <c:pt idx="18">
                  <c:v>5.8217229416184207E-2</c:v>
                </c:pt>
                <c:pt idx="19">
                  <c:v>5.6572347195827995E-2</c:v>
                </c:pt>
                <c:pt idx="20">
                  <c:v>5.31389490431785E-2</c:v>
                </c:pt>
                <c:pt idx="21">
                  <c:v>4.6069132010430017E-2</c:v>
                </c:pt>
                <c:pt idx="22">
                  <c:v>3.7988354620586029E-2</c:v>
                </c:pt>
                <c:pt idx="23">
                  <c:v>3.1403301365625136E-2</c:v>
                </c:pt>
              </c:numCache>
            </c:numRef>
          </c:val>
          <c:smooth val="0"/>
        </c:ser>
        <c:ser>
          <c:idx val="4"/>
          <c:order val="2"/>
          <c:tx>
            <c:strRef>
              <c:f>'Gr A5.V11'!$N$14</c:f>
              <c:strCache>
                <c:ptCount val="1"/>
                <c:pt idx="0">
                  <c:v>Hospitalisation de jour</c:v>
                </c:pt>
              </c:strCache>
            </c:strRef>
          </c:tx>
          <c:spPr>
            <a:ln>
              <a:solidFill>
                <a:schemeClr val="accent3"/>
              </a:solidFill>
            </a:ln>
          </c:spPr>
          <c:marker>
            <c:symbol val="triangle"/>
            <c:size val="7"/>
            <c:spPr>
              <a:solidFill>
                <a:schemeClr val="accent3"/>
              </a:solidFill>
              <a:ln>
                <a:solidFill>
                  <a:schemeClr val="accent3"/>
                </a:solidFill>
              </a:ln>
            </c:spPr>
          </c:marker>
          <c:cat>
            <c:numRef>
              <c:f>'Gr A5.V11'!$K$15:$K$38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'Gr A5.V11'!$N$15:$N$38</c:f>
              <c:numCache>
                <c:formatCode>0.00%</c:formatCode>
                <c:ptCount val="24"/>
                <c:pt idx="0">
                  <c:v>3.4779123416698171E-2</c:v>
                </c:pt>
                <c:pt idx="1">
                  <c:v>2.8689588580641929E-2</c:v>
                </c:pt>
                <c:pt idx="2">
                  <c:v>2.4991232345131332E-2</c:v>
                </c:pt>
                <c:pt idx="3">
                  <c:v>2.2217465168498384E-2</c:v>
                </c:pt>
                <c:pt idx="4">
                  <c:v>1.9776185682988928E-2</c:v>
                </c:pt>
                <c:pt idx="5">
                  <c:v>1.7512536607805718E-2</c:v>
                </c:pt>
                <c:pt idx="6">
                  <c:v>1.8610201451103814E-2</c:v>
                </c:pt>
                <c:pt idx="7">
                  <c:v>2.5282728403102611E-2</c:v>
                </c:pt>
                <c:pt idx="8">
                  <c:v>8.8095574270007332E-2</c:v>
                </c:pt>
                <c:pt idx="9">
                  <c:v>6.4283990034478516E-2</c:v>
                </c:pt>
                <c:pt idx="10">
                  <c:v>6.8465136616004049E-2</c:v>
                </c:pt>
                <c:pt idx="11">
                  <c:v>6.6292580058936859E-2</c:v>
                </c:pt>
                <c:pt idx="12">
                  <c:v>5.823089220566869E-2</c:v>
                </c:pt>
                <c:pt idx="13">
                  <c:v>5.7734437981936351E-2</c:v>
                </c:pt>
                <c:pt idx="14">
                  <c:v>5.53204862518617E-2</c:v>
                </c:pt>
                <c:pt idx="15">
                  <c:v>4.999157394207427E-2</c:v>
                </c:pt>
                <c:pt idx="16">
                  <c:v>4.6448074987360914E-2</c:v>
                </c:pt>
                <c:pt idx="17">
                  <c:v>4.347845889677851E-2</c:v>
                </c:pt>
                <c:pt idx="18">
                  <c:v>4.2767937255473523E-2</c:v>
                </c:pt>
                <c:pt idx="19">
                  <c:v>4.1829684318878471E-2</c:v>
                </c:pt>
                <c:pt idx="20">
                  <c:v>3.960247225094167E-2</c:v>
                </c:pt>
                <c:pt idx="21">
                  <c:v>3.310302108336332E-2</c:v>
                </c:pt>
                <c:pt idx="22">
                  <c:v>2.8981084638613208E-2</c:v>
                </c:pt>
                <c:pt idx="23">
                  <c:v>2.3515533551651736E-2</c:v>
                </c:pt>
              </c:numCache>
            </c:numRef>
          </c:val>
          <c:smooth val="0"/>
        </c:ser>
        <c:ser>
          <c:idx val="0"/>
          <c:order val="3"/>
          <c:tx>
            <c:strRef>
              <c:f>'Gr A5.V11'!$O$14</c:f>
              <c:strCache>
                <c:ptCount val="1"/>
                <c:pt idx="0">
                  <c:v>Tous les séjours aux urgences</c:v>
                </c:pt>
              </c:strCache>
            </c:strRef>
          </c:tx>
          <c:spPr>
            <a:ln>
              <a:solidFill>
                <a:schemeClr val="tx1">
                  <a:lumMod val="50000"/>
                  <a:lumOff val="50000"/>
                </a:schemeClr>
              </a:solidFill>
            </a:ln>
          </c:spPr>
          <c:marker>
            <c:symbol val="circle"/>
            <c:size val="5"/>
            <c:spPr>
              <a:solidFill>
                <a:schemeClr val="tx1">
                  <a:lumMod val="50000"/>
                  <a:lumOff val="50000"/>
                </a:schemeClr>
              </a:solidFill>
              <a:ln>
                <a:solidFill>
                  <a:schemeClr val="bg1">
                    <a:lumMod val="50000"/>
                  </a:schemeClr>
                </a:solidFill>
              </a:ln>
            </c:spPr>
          </c:marker>
          <c:cat>
            <c:numRef>
              <c:f>'Gr A5.V11'!$K$15:$K$38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'Gr A5.V11'!$O$15:$O$38</c:f>
              <c:numCache>
                <c:formatCode>0.0%</c:formatCode>
                <c:ptCount val="24"/>
                <c:pt idx="0">
                  <c:v>1.8447738974743895E-2</c:v>
                </c:pt>
                <c:pt idx="1">
                  <c:v>1.4192922525814363E-2</c:v>
                </c:pt>
                <c:pt idx="2">
                  <c:v>1.1670306679140442E-2</c:v>
                </c:pt>
                <c:pt idx="3">
                  <c:v>1.0172729752684269E-2</c:v>
                </c:pt>
                <c:pt idx="4">
                  <c:v>9.0591722226628039E-3</c:v>
                </c:pt>
                <c:pt idx="5">
                  <c:v>8.4072935385692688E-3</c:v>
                </c:pt>
                <c:pt idx="6">
                  <c:v>9.8104286768705487E-3</c:v>
                </c:pt>
                <c:pt idx="7">
                  <c:v>1.693930288797723E-2</c:v>
                </c:pt>
                <c:pt idx="8">
                  <c:v>4.3481394145069824E-2</c:v>
                </c:pt>
                <c:pt idx="9">
                  <c:v>6.3557349035459759E-2</c:v>
                </c:pt>
                <c:pt idx="10">
                  <c:v>7.1624717949764202E-2</c:v>
                </c:pt>
                <c:pt idx="11">
                  <c:v>7.0504250044999703E-2</c:v>
                </c:pt>
                <c:pt idx="12">
                  <c:v>6.1515168766159173E-2</c:v>
                </c:pt>
                <c:pt idx="13">
                  <c:v>6.5658102957344228E-2</c:v>
                </c:pt>
                <c:pt idx="14">
                  <c:v>6.649886521774756E-2</c:v>
                </c:pt>
                <c:pt idx="15">
                  <c:v>6.2168034646644568E-2</c:v>
                </c:pt>
                <c:pt idx="16">
                  <c:v>6.1382555384185578E-2</c:v>
                </c:pt>
                <c:pt idx="17">
                  <c:v>6.0971881685170565E-2</c:v>
                </c:pt>
                <c:pt idx="18">
                  <c:v>5.9752365075755806E-2</c:v>
                </c:pt>
                <c:pt idx="19">
                  <c:v>5.7335708308475182E-2</c:v>
                </c:pt>
                <c:pt idx="20">
                  <c:v>5.283606715436362E-2</c:v>
                </c:pt>
                <c:pt idx="21">
                  <c:v>4.386146475593708E-2</c:v>
                </c:pt>
                <c:pt idx="22">
                  <c:v>3.4247817226511226E-2</c:v>
                </c:pt>
                <c:pt idx="23">
                  <c:v>2.5904362387949097E-2</c:v>
                </c:pt>
              </c:numCache>
            </c:numRef>
          </c:val>
          <c:smooth val="0"/>
        </c:ser>
        <c:dLbls>
          <c:showLegendKey val="0"/>
          <c:showVal val="0"/>
          <c:showCatName val="0"/>
          <c:showSerName val="0"/>
          <c:showPercent val="0"/>
          <c:showBubbleSize val="0"/>
        </c:dLbls>
        <c:marker val="1"/>
        <c:smooth val="0"/>
        <c:axId val="426909656"/>
        <c:axId val="426910048"/>
      </c:lineChart>
      <c:catAx>
        <c:axId val="426909656"/>
        <c:scaling>
          <c:orientation val="minMax"/>
        </c:scaling>
        <c:delete val="0"/>
        <c:axPos val="b"/>
        <c:numFmt formatCode="General" sourceLinked="1"/>
        <c:majorTickMark val="none"/>
        <c:minorTickMark val="none"/>
        <c:tickLblPos val="nextTo"/>
        <c:txPr>
          <a:bodyPr rot="0"/>
          <a:lstStyle/>
          <a:p>
            <a:pPr>
              <a:defRPr lang="fr-FR"/>
            </a:pPr>
            <a:endParaRPr lang="fr-FR"/>
          </a:p>
        </c:txPr>
        <c:crossAx val="426910048"/>
        <c:crosses val="autoZero"/>
        <c:auto val="1"/>
        <c:lblAlgn val="ctr"/>
        <c:lblOffset val="100"/>
        <c:noMultiLvlLbl val="0"/>
      </c:catAx>
      <c:valAx>
        <c:axId val="426910048"/>
        <c:scaling>
          <c:orientation val="minMax"/>
          <c:min val="0"/>
        </c:scaling>
        <c:delete val="0"/>
        <c:axPos val="l"/>
        <c:majorGridlines/>
        <c:numFmt formatCode="0.0%" sourceLinked="1"/>
        <c:majorTickMark val="none"/>
        <c:minorTickMark val="none"/>
        <c:tickLblPos val="nextTo"/>
        <c:spPr>
          <a:ln w="9525">
            <a:noFill/>
          </a:ln>
        </c:spPr>
        <c:txPr>
          <a:bodyPr/>
          <a:lstStyle/>
          <a:p>
            <a:pPr>
              <a:defRPr lang="fr-FR"/>
            </a:pPr>
            <a:endParaRPr lang="fr-FR"/>
          </a:p>
        </c:txPr>
        <c:crossAx val="426909656"/>
        <c:crosses val="autoZero"/>
        <c:crossBetween val="between"/>
      </c:valAx>
    </c:plotArea>
    <c:legend>
      <c:legendPos val="b"/>
      <c:overlay val="0"/>
      <c:txPr>
        <a:bodyPr/>
        <a:lstStyle/>
        <a:p>
          <a:pPr>
            <a:defRPr lang="fr-FR"/>
          </a:pPr>
          <a:endParaRPr lang="fr-FR"/>
        </a:p>
      </c:txPr>
    </c:legend>
    <c:plotVisOnly val="1"/>
    <c:dispBlanksAs val="gap"/>
    <c:showDLblsOverMax val="0"/>
  </c:chart>
  <c:printSettings>
    <c:headerFooter/>
    <c:pageMargins b="0.75000000000000711" l="0.70000000000000062" r="0.70000000000000062" t="0.750000000000007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fr-FR"/>
            </a:pPr>
            <a:r>
              <a:rPr lang="en-US" sz="1400" spc="-20" baseline="0"/>
              <a:t>Pourcentage de séjours au service des urgences par heure d'admission (100 % pour l'ensemble des urgences)</a:t>
            </a:r>
          </a:p>
        </c:rich>
      </c:tx>
      <c:overlay val="0"/>
    </c:title>
    <c:autoTitleDeleted val="0"/>
    <c:plotArea>
      <c:layout>
        <c:manualLayout>
          <c:layoutTarget val="inner"/>
          <c:xMode val="edge"/>
          <c:yMode val="edge"/>
          <c:x val="8.0548542146181179E-2"/>
          <c:y val="0.15054110594942749"/>
          <c:w val="0.89981890835154887"/>
          <c:h val="0.67668002395963456"/>
        </c:manualLayout>
      </c:layout>
      <c:barChart>
        <c:barDir val="col"/>
        <c:grouping val="stacked"/>
        <c:varyColors val="0"/>
        <c:ser>
          <c:idx val="3"/>
          <c:order val="0"/>
          <c:tx>
            <c:strRef>
              <c:f>'Gr A5.V11'!$L$47</c:f>
              <c:strCache>
                <c:ptCount val="1"/>
                <c:pt idx="0">
                  <c:v>Urgences ambulatoire</c:v>
                </c:pt>
              </c:strCache>
            </c:strRef>
          </c:tx>
          <c:spPr>
            <a:solidFill>
              <a:schemeClr val="accent1"/>
            </a:solidFill>
            <a:ln>
              <a:solidFill>
                <a:schemeClr val="accent1"/>
              </a:solidFill>
            </a:ln>
          </c:spPr>
          <c:invertIfNegative val="0"/>
          <c:cat>
            <c:numRef>
              <c:f>'Gr A5.V11'!$K$48:$K$71</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'Gr A5.V11'!$L$48:$L$71</c:f>
              <c:numCache>
                <c:formatCode>0.0%</c:formatCode>
                <c:ptCount val="24"/>
                <c:pt idx="0">
                  <c:v>1.2102698698776436E-2</c:v>
                </c:pt>
                <c:pt idx="1">
                  <c:v>9.0364667056499551E-3</c:v>
                </c:pt>
                <c:pt idx="2">
                  <c:v>7.2065336605999057E-3</c:v>
                </c:pt>
                <c:pt idx="3">
                  <c:v>6.0659927625341861E-3</c:v>
                </c:pt>
                <c:pt idx="4">
                  <c:v>5.1949564794470651E-3</c:v>
                </c:pt>
                <c:pt idx="5">
                  <c:v>4.7336066989830889E-3</c:v>
                </c:pt>
                <c:pt idx="6">
                  <c:v>5.6141858805248855E-3</c:v>
                </c:pt>
                <c:pt idx="7">
                  <c:v>1.1104643146602942E-2</c:v>
                </c:pt>
                <c:pt idx="8">
                  <c:v>2.901271476046173E-2</c:v>
                </c:pt>
                <c:pt idx="9">
                  <c:v>4.5147123523606662E-2</c:v>
                </c:pt>
                <c:pt idx="10">
                  <c:v>5.0237108120052297E-2</c:v>
                </c:pt>
                <c:pt idx="11">
                  <c:v>4.864903819100868E-2</c:v>
                </c:pt>
                <c:pt idx="12">
                  <c:v>4.2038442085630075E-2</c:v>
                </c:pt>
                <c:pt idx="13">
                  <c:v>4.5794724356668794E-2</c:v>
                </c:pt>
                <c:pt idx="14">
                  <c:v>4.6529198472214865E-2</c:v>
                </c:pt>
                <c:pt idx="15">
                  <c:v>4.3070720446054818E-2</c:v>
                </c:pt>
                <c:pt idx="16">
                  <c:v>4.3147392699156177E-2</c:v>
                </c:pt>
                <c:pt idx="17">
                  <c:v>4.3542929386829285E-2</c:v>
                </c:pt>
                <c:pt idx="18">
                  <c:v>4.2791343867157591E-2</c:v>
                </c:pt>
                <c:pt idx="19">
                  <c:v>4.0834391553021168E-2</c:v>
                </c:pt>
                <c:pt idx="20">
                  <c:v>3.7313720154173752E-2</c:v>
                </c:pt>
                <c:pt idx="21">
                  <c:v>3.0493180282792277E-2</c:v>
                </c:pt>
                <c:pt idx="22">
                  <c:v>2.31026990278419E-2</c:v>
                </c:pt>
                <c:pt idx="23">
                  <c:v>1.6723106878159234E-2</c:v>
                </c:pt>
              </c:numCache>
            </c:numRef>
          </c:val>
        </c:ser>
        <c:ser>
          <c:idx val="4"/>
          <c:order val="1"/>
          <c:tx>
            <c:strRef>
              <c:f>'Gr A5.V11'!$M$47</c:f>
              <c:strCache>
                <c:ptCount val="1"/>
                <c:pt idx="0">
                  <c:v>Hospitalisation classique</c:v>
                </c:pt>
              </c:strCache>
            </c:strRef>
          </c:tx>
          <c:spPr>
            <a:solidFill>
              <a:schemeClr val="accent2"/>
            </a:solidFill>
            <a:ln>
              <a:solidFill>
                <a:schemeClr val="accent2"/>
              </a:solidFill>
            </a:ln>
          </c:spPr>
          <c:invertIfNegative val="0"/>
          <c:cat>
            <c:numRef>
              <c:f>'Gr A5.V11'!$K$48:$K$71</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'Gr A5.V11'!$M$48:$M$71</c:f>
              <c:numCache>
                <c:formatCode>0.0%</c:formatCode>
                <c:ptCount val="24"/>
                <c:pt idx="0">
                  <c:v>3.8322963932121692E-3</c:v>
                </c:pt>
                <c:pt idx="1">
                  <c:v>3.0836724627160603E-3</c:v>
                </c:pt>
                <c:pt idx="2">
                  <c:v>2.6581908178231069E-3</c:v>
                </c:pt>
                <c:pt idx="3">
                  <c:v>2.5015556569808442E-3</c:v>
                </c:pt>
                <c:pt idx="4">
                  <c:v>2.4354134987260231E-3</c:v>
                </c:pt>
                <c:pt idx="5">
                  <c:v>2.4084301306817675E-3</c:v>
                </c:pt>
                <c:pt idx="6">
                  <c:v>2.8516813106282549E-3</c:v>
                </c:pt>
                <c:pt idx="7">
                  <c:v>4.0080173509637832E-3</c:v>
                </c:pt>
                <c:pt idx="8">
                  <c:v>8.1038951808033739E-3</c:v>
                </c:pt>
                <c:pt idx="9">
                  <c:v>1.3765795553601638E-2</c:v>
                </c:pt>
                <c:pt idx="10">
                  <c:v>1.6441097775550369E-2</c:v>
                </c:pt>
                <c:pt idx="11">
                  <c:v>1.7065664026135696E-2</c:v>
                </c:pt>
                <c:pt idx="12">
                  <c:v>1.5269624723872943E-2</c:v>
                </c:pt>
                <c:pt idx="13">
                  <c:v>1.5692144779590307E-2</c:v>
                </c:pt>
                <c:pt idx="14">
                  <c:v>1.5972837620343353E-2</c:v>
                </c:pt>
                <c:pt idx="15">
                  <c:v>1.5485491668226985E-2</c:v>
                </c:pt>
                <c:pt idx="16">
                  <c:v>1.4879353083623103E-2</c:v>
                </c:pt>
                <c:pt idx="17">
                  <c:v>1.4287693379433211E-2</c:v>
                </c:pt>
                <c:pt idx="18">
                  <c:v>1.3871096502067025E-2</c:v>
                </c:pt>
                <c:pt idx="19">
                  <c:v>1.3479179534497414E-2</c:v>
                </c:pt>
                <c:pt idx="20">
                  <c:v>1.2661122791106941E-2</c:v>
                </c:pt>
                <c:pt idx="21">
                  <c:v>1.0976636681124707E-2</c:v>
                </c:pt>
                <c:pt idx="22">
                  <c:v>9.0512746515279009E-3</c:v>
                </c:pt>
                <c:pt idx="23">
                  <c:v>7.4822905193936374E-3</c:v>
                </c:pt>
              </c:numCache>
            </c:numRef>
          </c:val>
        </c:ser>
        <c:ser>
          <c:idx val="0"/>
          <c:order val="2"/>
          <c:tx>
            <c:strRef>
              <c:f>'Gr A5.V11'!$N$47</c:f>
              <c:strCache>
                <c:ptCount val="1"/>
                <c:pt idx="0">
                  <c:v>Hospitalisation de jour</c:v>
                </c:pt>
              </c:strCache>
            </c:strRef>
          </c:tx>
          <c:spPr>
            <a:solidFill>
              <a:schemeClr val="accent3"/>
            </a:solidFill>
            <a:ln>
              <a:solidFill>
                <a:schemeClr val="accent3"/>
              </a:solidFill>
            </a:ln>
          </c:spPr>
          <c:invertIfNegative val="0"/>
          <c:cat>
            <c:numRef>
              <c:f>'Gr A5.V11'!$K$48:$K$71</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'Gr A5.V11'!$N$48:$N$71</c:f>
              <c:numCache>
                <c:formatCode>0.0%</c:formatCode>
                <c:ptCount val="24"/>
                <c:pt idx="0">
                  <c:v>2.5127438827552916E-3</c:v>
                </c:pt>
                <c:pt idx="1">
                  <c:v>2.0727833574483473E-3</c:v>
                </c:pt>
                <c:pt idx="2">
                  <c:v>1.8055822007174286E-3</c:v>
                </c:pt>
                <c:pt idx="3">
                  <c:v>1.6051813331692394E-3</c:v>
                </c:pt>
                <c:pt idx="4">
                  <c:v>1.4288022444897165E-3</c:v>
                </c:pt>
                <c:pt idx="5">
                  <c:v>1.2652567089044128E-3</c:v>
                </c:pt>
                <c:pt idx="6">
                  <c:v>1.3445614857174072E-3</c:v>
                </c:pt>
                <c:pt idx="7">
                  <c:v>1.8266423904105059E-3</c:v>
                </c:pt>
                <c:pt idx="8">
                  <c:v>6.3647842038047206E-3</c:v>
                </c:pt>
                <c:pt idx="9">
                  <c:v>4.6444299582514646E-3</c:v>
                </c:pt>
                <c:pt idx="10">
                  <c:v>4.9465120541615426E-3</c:v>
                </c:pt>
                <c:pt idx="11">
                  <c:v>4.7895478278553259E-3</c:v>
                </c:pt>
                <c:pt idx="12">
                  <c:v>4.2071019566561549E-3</c:v>
                </c:pt>
                <c:pt idx="13">
                  <c:v>4.1712338210851329E-3</c:v>
                </c:pt>
                <c:pt idx="14">
                  <c:v>3.9968291251893358E-3</c:v>
                </c:pt>
                <c:pt idx="15">
                  <c:v>3.6118225323627656E-3</c:v>
                </c:pt>
                <c:pt idx="16">
                  <c:v>3.3558096014062941E-3</c:v>
                </c:pt>
                <c:pt idx="17">
                  <c:v>3.1412589189080686E-3</c:v>
                </c:pt>
                <c:pt idx="18">
                  <c:v>3.0899247065311925E-3</c:v>
                </c:pt>
                <c:pt idx="19">
                  <c:v>3.0221372209566001E-3</c:v>
                </c:pt>
                <c:pt idx="20">
                  <c:v>2.8612242090829305E-3</c:v>
                </c:pt>
                <c:pt idx="21">
                  <c:v>2.3916477920200969E-3</c:v>
                </c:pt>
                <c:pt idx="22">
                  <c:v>2.0938435471414248E-3</c:v>
                </c:pt>
                <c:pt idx="23">
                  <c:v>1.6989649903962245E-3</c:v>
                </c:pt>
              </c:numCache>
            </c:numRef>
          </c:val>
        </c:ser>
        <c:dLbls>
          <c:showLegendKey val="0"/>
          <c:showVal val="0"/>
          <c:showCatName val="0"/>
          <c:showSerName val="0"/>
          <c:showPercent val="0"/>
          <c:showBubbleSize val="0"/>
        </c:dLbls>
        <c:gapWidth val="150"/>
        <c:overlap val="100"/>
        <c:axId val="427251312"/>
        <c:axId val="427250920"/>
      </c:barChart>
      <c:catAx>
        <c:axId val="427251312"/>
        <c:scaling>
          <c:orientation val="minMax"/>
        </c:scaling>
        <c:delete val="0"/>
        <c:axPos val="b"/>
        <c:numFmt formatCode="General" sourceLinked="1"/>
        <c:majorTickMark val="none"/>
        <c:minorTickMark val="none"/>
        <c:tickLblPos val="nextTo"/>
        <c:txPr>
          <a:bodyPr rot="0"/>
          <a:lstStyle/>
          <a:p>
            <a:pPr>
              <a:defRPr lang="fr-FR"/>
            </a:pPr>
            <a:endParaRPr lang="fr-FR"/>
          </a:p>
        </c:txPr>
        <c:crossAx val="427250920"/>
        <c:crosses val="autoZero"/>
        <c:auto val="1"/>
        <c:lblAlgn val="ctr"/>
        <c:lblOffset val="100"/>
        <c:noMultiLvlLbl val="0"/>
      </c:catAx>
      <c:valAx>
        <c:axId val="427250920"/>
        <c:scaling>
          <c:orientation val="minMax"/>
          <c:min val="0"/>
        </c:scaling>
        <c:delete val="0"/>
        <c:axPos val="l"/>
        <c:majorGridlines/>
        <c:numFmt formatCode="0.0%" sourceLinked="1"/>
        <c:majorTickMark val="none"/>
        <c:minorTickMark val="none"/>
        <c:tickLblPos val="nextTo"/>
        <c:spPr>
          <a:ln w="9525">
            <a:noFill/>
          </a:ln>
        </c:spPr>
        <c:txPr>
          <a:bodyPr/>
          <a:lstStyle/>
          <a:p>
            <a:pPr>
              <a:defRPr lang="fr-FR"/>
            </a:pPr>
            <a:endParaRPr lang="fr-FR"/>
          </a:p>
        </c:txPr>
        <c:crossAx val="427251312"/>
        <c:crosses val="autoZero"/>
        <c:crossBetween val="between"/>
      </c:valAx>
    </c:plotArea>
    <c:legend>
      <c:legendPos val="b"/>
      <c:overlay val="0"/>
      <c:txPr>
        <a:bodyPr/>
        <a:lstStyle/>
        <a:p>
          <a:pPr>
            <a:defRPr lang="fr-FR"/>
          </a:pPr>
          <a:endParaRPr lang="fr-FR"/>
        </a:p>
      </c:txPr>
    </c:legend>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fr-FR" sz="1400"/>
            </a:pPr>
            <a:r>
              <a:rPr lang="en-US" sz="1400"/>
              <a:t>Pour</a:t>
            </a:r>
            <a:r>
              <a:rPr lang="en-US" sz="1400" baseline="0"/>
              <a:t>centage de séjours au service des urgences par groupe "adressé par" (100 % pour chaque groupe)</a:t>
            </a:r>
            <a:endParaRPr lang="en-US" sz="1400"/>
          </a:p>
        </c:rich>
      </c:tx>
      <c:overlay val="0"/>
    </c:title>
    <c:autoTitleDeleted val="0"/>
    <c:plotArea>
      <c:layout>
        <c:manualLayout>
          <c:layoutTarget val="inner"/>
          <c:xMode val="edge"/>
          <c:yMode val="edge"/>
          <c:x val="9.0361990828380853E-2"/>
          <c:y val="0.14020128528851911"/>
          <c:w val="0.89082891941309106"/>
          <c:h val="0.57828248255673576"/>
        </c:manualLayout>
      </c:layout>
      <c:barChart>
        <c:barDir val="col"/>
        <c:grouping val="clustered"/>
        <c:varyColors val="0"/>
        <c:ser>
          <c:idx val="0"/>
          <c:order val="0"/>
          <c:tx>
            <c:strRef>
              <c:f>'Gr A2.V25'!$J$14</c:f>
              <c:strCache>
                <c:ptCount val="1"/>
                <c:pt idx="0">
                  <c:v>Urgence ambulatoire</c:v>
                </c:pt>
              </c:strCache>
            </c:strRef>
          </c:tx>
          <c:invertIfNegative val="0"/>
          <c:cat>
            <c:strRef>
              <c:f>'Gr A2.V25'!$I$15:$I$17</c:f>
              <c:strCache>
                <c:ptCount val="3"/>
                <c:pt idx="0">
                  <c:v>Médecin (spécialiste ou généraliste)</c:v>
                </c:pt>
                <c:pt idx="1">
                  <c:v>Le patient, de sa propre initiative</c:v>
                </c:pt>
                <c:pt idx="2">
                  <c:v>Autre</c:v>
                </c:pt>
              </c:strCache>
            </c:strRef>
          </c:cat>
          <c:val>
            <c:numRef>
              <c:f>'Gr A2.V25'!$J$15:$J$17</c:f>
              <c:numCache>
                <c:formatCode>General</c:formatCode>
                <c:ptCount val="3"/>
                <c:pt idx="0">
                  <c:v>38.74</c:v>
                </c:pt>
                <c:pt idx="1">
                  <c:v>78.290000000000006</c:v>
                </c:pt>
                <c:pt idx="2">
                  <c:v>64.22</c:v>
                </c:pt>
              </c:numCache>
            </c:numRef>
          </c:val>
        </c:ser>
        <c:ser>
          <c:idx val="1"/>
          <c:order val="1"/>
          <c:tx>
            <c:strRef>
              <c:f>'Gr A2.V25'!$K$14</c:f>
              <c:strCache>
                <c:ptCount val="1"/>
                <c:pt idx="0">
                  <c:v>Hospitalisation classique</c:v>
                </c:pt>
              </c:strCache>
            </c:strRef>
          </c:tx>
          <c:invertIfNegative val="0"/>
          <c:cat>
            <c:strRef>
              <c:f>'Gr A2.V25'!$I$15:$I$17</c:f>
              <c:strCache>
                <c:ptCount val="3"/>
                <c:pt idx="0">
                  <c:v>Médecin (spécialiste ou généraliste)</c:v>
                </c:pt>
                <c:pt idx="1">
                  <c:v>Le patient, de sa propre initiative</c:v>
                </c:pt>
                <c:pt idx="2">
                  <c:v>Autre</c:v>
                </c:pt>
              </c:strCache>
            </c:strRef>
          </c:cat>
          <c:val>
            <c:numRef>
              <c:f>'Gr A2.V25'!$K$15:$K$17</c:f>
              <c:numCache>
                <c:formatCode>General</c:formatCode>
                <c:ptCount val="3"/>
                <c:pt idx="0">
                  <c:v>53.58</c:v>
                </c:pt>
                <c:pt idx="1">
                  <c:v>15.13</c:v>
                </c:pt>
                <c:pt idx="2">
                  <c:v>25.53</c:v>
                </c:pt>
              </c:numCache>
            </c:numRef>
          </c:val>
        </c:ser>
        <c:ser>
          <c:idx val="2"/>
          <c:order val="2"/>
          <c:tx>
            <c:strRef>
              <c:f>'Gr A2.V25'!$L$14</c:f>
              <c:strCache>
                <c:ptCount val="1"/>
                <c:pt idx="0">
                  <c:v>Hospitalisation de jour</c:v>
                </c:pt>
              </c:strCache>
            </c:strRef>
          </c:tx>
          <c:invertIfNegative val="0"/>
          <c:cat>
            <c:strRef>
              <c:f>'Gr A2.V25'!$I$15:$I$17</c:f>
              <c:strCache>
                <c:ptCount val="3"/>
                <c:pt idx="0">
                  <c:v>Médecin (spécialiste ou généraliste)</c:v>
                </c:pt>
                <c:pt idx="1">
                  <c:v>Le patient, de sa propre initiative</c:v>
                </c:pt>
                <c:pt idx="2">
                  <c:v>Autre</c:v>
                </c:pt>
              </c:strCache>
            </c:strRef>
          </c:cat>
          <c:val>
            <c:numRef>
              <c:f>'Gr A2.V25'!$L$15:$L$17</c:f>
              <c:numCache>
                <c:formatCode>General</c:formatCode>
                <c:ptCount val="3"/>
                <c:pt idx="0">
                  <c:v>7.68</c:v>
                </c:pt>
                <c:pt idx="1">
                  <c:v>6.58</c:v>
                </c:pt>
                <c:pt idx="2">
                  <c:v>10.25</c:v>
                </c:pt>
              </c:numCache>
            </c:numRef>
          </c:val>
        </c:ser>
        <c:dLbls>
          <c:showLegendKey val="0"/>
          <c:showVal val="0"/>
          <c:showCatName val="0"/>
          <c:showSerName val="0"/>
          <c:showPercent val="0"/>
          <c:showBubbleSize val="0"/>
        </c:dLbls>
        <c:gapWidth val="150"/>
        <c:axId val="427252096"/>
        <c:axId val="427252488"/>
      </c:barChart>
      <c:catAx>
        <c:axId val="427252096"/>
        <c:scaling>
          <c:orientation val="minMax"/>
        </c:scaling>
        <c:delete val="0"/>
        <c:axPos val="b"/>
        <c:title>
          <c:tx>
            <c:rich>
              <a:bodyPr/>
              <a:lstStyle/>
              <a:p>
                <a:pPr>
                  <a:defRPr lang="fr-FR" sz="1100"/>
                </a:pPr>
                <a:r>
                  <a:rPr lang="en-US" sz="1100"/>
                  <a:t>Type de</a:t>
                </a:r>
                <a:r>
                  <a:rPr lang="en-US" sz="1100" baseline="0"/>
                  <a:t> séjour</a:t>
                </a:r>
                <a:endParaRPr lang="en-US" sz="1100"/>
              </a:p>
            </c:rich>
          </c:tx>
          <c:overlay val="0"/>
        </c:title>
        <c:numFmt formatCode="General" sourceLinked="1"/>
        <c:majorTickMark val="none"/>
        <c:minorTickMark val="none"/>
        <c:tickLblPos val="nextTo"/>
        <c:txPr>
          <a:bodyPr/>
          <a:lstStyle/>
          <a:p>
            <a:pPr>
              <a:defRPr lang="fr-FR" sz="1100"/>
            </a:pPr>
            <a:endParaRPr lang="fr-FR"/>
          </a:p>
        </c:txPr>
        <c:crossAx val="427252488"/>
        <c:crosses val="autoZero"/>
        <c:auto val="1"/>
        <c:lblAlgn val="ctr"/>
        <c:lblOffset val="100"/>
        <c:noMultiLvlLbl val="0"/>
      </c:catAx>
      <c:valAx>
        <c:axId val="427252488"/>
        <c:scaling>
          <c:orientation val="minMax"/>
        </c:scaling>
        <c:delete val="0"/>
        <c:axPos val="l"/>
        <c:majorGridlines/>
        <c:title>
          <c:tx>
            <c:rich>
              <a:bodyPr/>
              <a:lstStyle/>
              <a:p>
                <a:pPr>
                  <a:defRPr lang="fr-FR" sz="1100"/>
                </a:pPr>
                <a:r>
                  <a:rPr lang="en-US" sz="1100"/>
                  <a:t>% séjours</a:t>
                </a:r>
              </a:p>
            </c:rich>
          </c:tx>
          <c:overlay val="0"/>
        </c:title>
        <c:numFmt formatCode="General" sourceLinked="1"/>
        <c:majorTickMark val="out"/>
        <c:minorTickMark val="none"/>
        <c:tickLblPos val="nextTo"/>
        <c:txPr>
          <a:bodyPr/>
          <a:lstStyle/>
          <a:p>
            <a:pPr>
              <a:defRPr lang="fr-FR"/>
            </a:pPr>
            <a:endParaRPr lang="fr-FR"/>
          </a:p>
        </c:txPr>
        <c:crossAx val="427252096"/>
        <c:crosses val="autoZero"/>
        <c:crossBetween val="between"/>
      </c:valAx>
    </c:plotArea>
    <c:legend>
      <c:legendPos val="b"/>
      <c:layout>
        <c:manualLayout>
          <c:xMode val="edge"/>
          <c:yMode val="edge"/>
          <c:x val="0.21361420175739268"/>
          <c:y val="0.90921658012561468"/>
          <c:w val="0.47944494164010187"/>
          <c:h val="6.33867300564155E-2"/>
        </c:manualLayout>
      </c:layout>
      <c:overlay val="0"/>
      <c:txPr>
        <a:bodyPr/>
        <a:lstStyle/>
        <a:p>
          <a:pPr>
            <a:defRPr lang="fr-FR" sz="1100"/>
          </a:pPr>
          <a:endParaRPr lang="fr-FR"/>
        </a:p>
      </c:txPr>
    </c:legend>
    <c:plotVisOnly val="1"/>
    <c:dispBlanksAs val="gap"/>
    <c:showDLblsOverMax val="0"/>
  </c:chart>
  <c:printSettings>
    <c:headerFooter/>
    <c:pageMargins b="0.75000000000000711" l="0.70000000000000062" r="0.70000000000000062" t="0.750000000000007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fr-FR" sz="1400"/>
            </a:pPr>
            <a:r>
              <a:rPr lang="en-US" sz="1400" spc="-50" baseline="0"/>
              <a:t>Pourcentage de séjours au service des urgences par groupe "adressé par" (100 % pour l'ensemble des urgences)</a:t>
            </a:r>
          </a:p>
        </c:rich>
      </c:tx>
      <c:overlay val="0"/>
    </c:title>
    <c:autoTitleDeleted val="0"/>
    <c:plotArea>
      <c:layout>
        <c:manualLayout>
          <c:layoutTarget val="inner"/>
          <c:xMode val="edge"/>
          <c:yMode val="edge"/>
          <c:x val="9.0361990828380853E-2"/>
          <c:y val="0.14020128528851911"/>
          <c:w val="0.8908289194130915"/>
          <c:h val="0.57828248255673576"/>
        </c:manualLayout>
      </c:layout>
      <c:barChart>
        <c:barDir val="col"/>
        <c:grouping val="clustered"/>
        <c:varyColors val="0"/>
        <c:ser>
          <c:idx val="0"/>
          <c:order val="0"/>
          <c:tx>
            <c:strRef>
              <c:f>'Gr A2.V25'!$J$43</c:f>
              <c:strCache>
                <c:ptCount val="1"/>
                <c:pt idx="0">
                  <c:v>Urgence ambulatoire</c:v>
                </c:pt>
              </c:strCache>
            </c:strRef>
          </c:tx>
          <c:invertIfNegative val="0"/>
          <c:cat>
            <c:strRef>
              <c:f>'Gr A2.V25'!$I$44:$I$46</c:f>
              <c:strCache>
                <c:ptCount val="3"/>
                <c:pt idx="0">
                  <c:v>Médecin (spécialiste ou généraliste)</c:v>
                </c:pt>
                <c:pt idx="1">
                  <c:v>Le patient, de sa propre initiative</c:v>
                </c:pt>
                <c:pt idx="2">
                  <c:v>Autre</c:v>
                </c:pt>
              </c:strCache>
            </c:strRef>
          </c:cat>
          <c:val>
            <c:numRef>
              <c:f>'Gr A2.V25'!$J$44:$J$46</c:f>
              <c:numCache>
                <c:formatCode>0.00%</c:formatCode>
                <c:ptCount val="3"/>
                <c:pt idx="0">
                  <c:v>7.5346777412551677E-2</c:v>
                </c:pt>
                <c:pt idx="1">
                  <c:v>0.53877822600150249</c:v>
                </c:pt>
                <c:pt idx="2">
                  <c:v>7.5361914423893575E-2</c:v>
                </c:pt>
              </c:numCache>
            </c:numRef>
          </c:val>
        </c:ser>
        <c:ser>
          <c:idx val="1"/>
          <c:order val="1"/>
          <c:tx>
            <c:strRef>
              <c:f>'Gr A2.V25'!$K$43</c:f>
              <c:strCache>
                <c:ptCount val="1"/>
                <c:pt idx="0">
                  <c:v>Hospitalisation classique</c:v>
                </c:pt>
              </c:strCache>
            </c:strRef>
          </c:tx>
          <c:invertIfNegative val="0"/>
          <c:cat>
            <c:strRef>
              <c:f>'Gr A2.V25'!$I$44:$I$46</c:f>
              <c:strCache>
                <c:ptCount val="3"/>
                <c:pt idx="0">
                  <c:v>Médecin (spécialiste ou généraliste)</c:v>
                </c:pt>
                <c:pt idx="1">
                  <c:v>Le patient, de sa propre initiative</c:v>
                </c:pt>
                <c:pt idx="2">
                  <c:v>Autre</c:v>
                </c:pt>
              </c:strCache>
            </c:strRef>
          </c:cat>
          <c:val>
            <c:numRef>
              <c:f>'Gr A2.V25'!$K$44:$K$46</c:f>
              <c:numCache>
                <c:formatCode>0.00%</c:formatCode>
                <c:ptCount val="3"/>
                <c:pt idx="0">
                  <c:v>0.10422293000547236</c:v>
                </c:pt>
                <c:pt idx="1">
                  <c:v>0.10408735503432318</c:v>
                </c:pt>
                <c:pt idx="2">
                  <c:v>2.9954171052835078E-2</c:v>
                </c:pt>
              </c:numCache>
            </c:numRef>
          </c:val>
        </c:ser>
        <c:ser>
          <c:idx val="2"/>
          <c:order val="2"/>
          <c:tx>
            <c:strRef>
              <c:f>'Gr A2.V25'!$L$43</c:f>
              <c:strCache>
                <c:ptCount val="1"/>
                <c:pt idx="0">
                  <c:v>Hospitalisation de jour</c:v>
                </c:pt>
              </c:strCache>
            </c:strRef>
          </c:tx>
          <c:invertIfNegative val="0"/>
          <c:cat>
            <c:strRef>
              <c:f>'Gr A2.V25'!$I$44:$I$46</c:f>
              <c:strCache>
                <c:ptCount val="3"/>
                <c:pt idx="0">
                  <c:v>Médecin (spécialiste ou généraliste)</c:v>
                </c:pt>
                <c:pt idx="1">
                  <c:v>Le patient, de sa propre initiative</c:v>
                </c:pt>
                <c:pt idx="2">
                  <c:v>Autre</c:v>
                </c:pt>
              </c:strCache>
            </c:strRef>
          </c:cat>
          <c:val>
            <c:numRef>
              <c:f>'Gr A2.V25'!$L$44:$L$46</c:f>
              <c:numCache>
                <c:formatCode>0.00%</c:formatCode>
                <c:ptCount val="3"/>
                <c:pt idx="0">
                  <c:v>1.4943520849094198E-2</c:v>
                </c:pt>
                <c:pt idx="1">
                  <c:v>4.5274800923620948E-2</c:v>
                </c:pt>
                <c:pt idx="2">
                  <c:v>1.2030304296706483E-2</c:v>
                </c:pt>
              </c:numCache>
            </c:numRef>
          </c:val>
        </c:ser>
        <c:dLbls>
          <c:showLegendKey val="0"/>
          <c:showVal val="0"/>
          <c:showCatName val="0"/>
          <c:showSerName val="0"/>
          <c:showPercent val="0"/>
          <c:showBubbleSize val="0"/>
        </c:dLbls>
        <c:gapWidth val="150"/>
        <c:axId val="426910440"/>
        <c:axId val="426908872"/>
      </c:barChart>
      <c:catAx>
        <c:axId val="426910440"/>
        <c:scaling>
          <c:orientation val="minMax"/>
        </c:scaling>
        <c:delete val="0"/>
        <c:axPos val="b"/>
        <c:title>
          <c:tx>
            <c:rich>
              <a:bodyPr/>
              <a:lstStyle/>
              <a:p>
                <a:pPr>
                  <a:defRPr lang="fr-FR" sz="1100"/>
                </a:pPr>
                <a:r>
                  <a:rPr lang="en-US" sz="1100"/>
                  <a:t>Type de séjour</a:t>
                </a:r>
              </a:p>
            </c:rich>
          </c:tx>
          <c:overlay val="0"/>
        </c:title>
        <c:numFmt formatCode="General" sourceLinked="1"/>
        <c:majorTickMark val="none"/>
        <c:minorTickMark val="none"/>
        <c:tickLblPos val="nextTo"/>
        <c:txPr>
          <a:bodyPr/>
          <a:lstStyle/>
          <a:p>
            <a:pPr>
              <a:defRPr lang="fr-FR" sz="1100"/>
            </a:pPr>
            <a:endParaRPr lang="fr-FR"/>
          </a:p>
        </c:txPr>
        <c:crossAx val="426908872"/>
        <c:crosses val="autoZero"/>
        <c:auto val="1"/>
        <c:lblAlgn val="ctr"/>
        <c:lblOffset val="100"/>
        <c:noMultiLvlLbl val="0"/>
      </c:catAx>
      <c:valAx>
        <c:axId val="426908872"/>
        <c:scaling>
          <c:orientation val="minMax"/>
        </c:scaling>
        <c:delete val="0"/>
        <c:axPos val="l"/>
        <c:majorGridlines/>
        <c:title>
          <c:tx>
            <c:rich>
              <a:bodyPr/>
              <a:lstStyle/>
              <a:p>
                <a:pPr>
                  <a:defRPr lang="fr-FR" sz="1100"/>
                </a:pPr>
                <a:r>
                  <a:rPr lang="en-US" sz="1100"/>
                  <a:t>% séjours</a:t>
                </a:r>
              </a:p>
            </c:rich>
          </c:tx>
          <c:overlay val="0"/>
        </c:title>
        <c:numFmt formatCode="0.00%" sourceLinked="1"/>
        <c:majorTickMark val="out"/>
        <c:minorTickMark val="none"/>
        <c:tickLblPos val="nextTo"/>
        <c:txPr>
          <a:bodyPr/>
          <a:lstStyle/>
          <a:p>
            <a:pPr>
              <a:defRPr lang="fr-FR"/>
            </a:pPr>
            <a:endParaRPr lang="fr-FR"/>
          </a:p>
        </c:txPr>
        <c:crossAx val="426910440"/>
        <c:crosses val="autoZero"/>
        <c:crossBetween val="between"/>
      </c:valAx>
    </c:plotArea>
    <c:legend>
      <c:legendPos val="b"/>
      <c:layout>
        <c:manualLayout>
          <c:xMode val="edge"/>
          <c:yMode val="edge"/>
          <c:x val="0.21361421240255421"/>
          <c:y val="0.90921658012561468"/>
          <c:w val="0.60950248756218894"/>
          <c:h val="6.8165411212143534E-2"/>
        </c:manualLayout>
      </c:layout>
      <c:overlay val="0"/>
      <c:txPr>
        <a:bodyPr/>
        <a:lstStyle/>
        <a:p>
          <a:pPr>
            <a:defRPr lang="fr-FR" sz="1100"/>
          </a:pPr>
          <a:endParaRPr lang="fr-FR"/>
        </a:p>
      </c:txPr>
    </c:legend>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fr-FR"/>
            </a:pPr>
            <a:r>
              <a:rPr lang="en-US" sz="1400"/>
              <a:t>Pourcentage de séjours au service</a:t>
            </a:r>
            <a:r>
              <a:rPr lang="en-US" sz="1400" baseline="0"/>
              <a:t> des urgences par province de l'hôpital (100 % pour l'ensemble des urgences)</a:t>
            </a:r>
            <a:endParaRPr lang="en-US" sz="1400"/>
          </a:p>
        </c:rich>
      </c:tx>
      <c:overlay val="0"/>
    </c:title>
    <c:autoTitleDeleted val="0"/>
    <c:plotArea>
      <c:layout>
        <c:manualLayout>
          <c:layoutTarget val="inner"/>
          <c:xMode val="edge"/>
          <c:yMode val="edge"/>
          <c:x val="8.0548542146181235E-2"/>
          <c:y val="0.15054110594942757"/>
          <c:w val="0.89981890835154887"/>
          <c:h val="0.57540966991835918"/>
        </c:manualLayout>
      </c:layout>
      <c:barChart>
        <c:barDir val="col"/>
        <c:grouping val="stacked"/>
        <c:varyColors val="0"/>
        <c:ser>
          <c:idx val="0"/>
          <c:order val="0"/>
          <c:tx>
            <c:strRef>
              <c:f>'Gr A2.V1b'!$M$36</c:f>
              <c:strCache>
                <c:ptCount val="1"/>
                <c:pt idx="0">
                  <c:v>Urgence ambulatoire</c:v>
                </c:pt>
              </c:strCache>
            </c:strRef>
          </c:tx>
          <c:invertIfNegative val="0"/>
          <c:cat>
            <c:strRef>
              <c:f>'Gr A2.V1b'!$L$37:$L$47</c:f>
              <c:strCache>
                <c:ptCount val="11"/>
                <c:pt idx="0">
                  <c:v>Flandre occidentale</c:v>
                </c:pt>
                <c:pt idx="1">
                  <c:v>Flandre orientale</c:v>
                </c:pt>
                <c:pt idx="2">
                  <c:v>Anvers</c:v>
                </c:pt>
                <c:pt idx="3">
                  <c:v>Limbourg</c:v>
                </c:pt>
                <c:pt idx="4">
                  <c:v>Brabant flamand</c:v>
                </c:pt>
                <c:pt idx="5">
                  <c:v>Région de Bruxelles-Capitale</c:v>
                </c:pt>
                <c:pt idx="6">
                  <c:v>Hainaut</c:v>
                </c:pt>
                <c:pt idx="7">
                  <c:v>Brabant wallon</c:v>
                </c:pt>
                <c:pt idx="8">
                  <c:v>Liège</c:v>
                </c:pt>
                <c:pt idx="9">
                  <c:v>Namur</c:v>
                </c:pt>
                <c:pt idx="10">
                  <c:v>Luxembourg</c:v>
                </c:pt>
              </c:strCache>
            </c:strRef>
          </c:cat>
          <c:val>
            <c:numRef>
              <c:f>'Gr A2.V1b'!$M$37:$M$47</c:f>
              <c:numCache>
                <c:formatCode>0.0%</c:formatCode>
                <c:ptCount val="11"/>
                <c:pt idx="0">
                  <c:v>4.7644730395020055E-2</c:v>
                </c:pt>
                <c:pt idx="1">
                  <c:v>6.5845999337262151E-2</c:v>
                </c:pt>
                <c:pt idx="2">
                  <c:v>9.7236870205721859E-2</c:v>
                </c:pt>
                <c:pt idx="3">
                  <c:v>3.5175781834862446E-2</c:v>
                </c:pt>
                <c:pt idx="4">
                  <c:v>2.9373370508955682E-2</c:v>
                </c:pt>
                <c:pt idx="5">
                  <c:v>0.14385261289495671</c:v>
                </c:pt>
                <c:pt idx="6">
                  <c:v>0.12864682687109091</c:v>
                </c:pt>
                <c:pt idx="7">
                  <c:v>1.4704290256799398E-2</c:v>
                </c:pt>
                <c:pt idx="8">
                  <c:v>8.3971912288258718E-2</c:v>
                </c:pt>
                <c:pt idx="9">
                  <c:v>2.7498684560807844E-2</c:v>
                </c:pt>
                <c:pt idx="10">
                  <c:v>1.5535838684211999E-2</c:v>
                </c:pt>
              </c:numCache>
            </c:numRef>
          </c:val>
        </c:ser>
        <c:ser>
          <c:idx val="1"/>
          <c:order val="1"/>
          <c:tx>
            <c:strRef>
              <c:f>'Gr A2.V1b'!$N$36</c:f>
              <c:strCache>
                <c:ptCount val="1"/>
                <c:pt idx="0">
                  <c:v>Hospitalisation classique</c:v>
                </c:pt>
              </c:strCache>
            </c:strRef>
          </c:tx>
          <c:invertIfNegative val="0"/>
          <c:cat>
            <c:strRef>
              <c:f>'Gr A2.V1b'!$L$37:$L$47</c:f>
              <c:strCache>
                <c:ptCount val="11"/>
                <c:pt idx="0">
                  <c:v>Flandre occidentale</c:v>
                </c:pt>
                <c:pt idx="1">
                  <c:v>Flandre orientale</c:v>
                </c:pt>
                <c:pt idx="2">
                  <c:v>Anvers</c:v>
                </c:pt>
                <c:pt idx="3">
                  <c:v>Limbourg</c:v>
                </c:pt>
                <c:pt idx="4">
                  <c:v>Brabant flamand</c:v>
                </c:pt>
                <c:pt idx="5">
                  <c:v>Région de Bruxelles-Capitale</c:v>
                </c:pt>
                <c:pt idx="6">
                  <c:v>Hainaut</c:v>
                </c:pt>
                <c:pt idx="7">
                  <c:v>Brabant wallon</c:v>
                </c:pt>
                <c:pt idx="8">
                  <c:v>Liège</c:v>
                </c:pt>
                <c:pt idx="9">
                  <c:v>Namur</c:v>
                </c:pt>
                <c:pt idx="10">
                  <c:v>Luxembourg</c:v>
                </c:pt>
              </c:strCache>
            </c:strRef>
          </c:cat>
          <c:val>
            <c:numRef>
              <c:f>'Gr A2.V1b'!$N$37:$N$47</c:f>
              <c:numCache>
                <c:formatCode>0.0%</c:formatCode>
                <c:ptCount val="11"/>
                <c:pt idx="0">
                  <c:v>3.2946034251107884E-2</c:v>
                </c:pt>
                <c:pt idx="1">
                  <c:v>3.7330831558299374E-2</c:v>
                </c:pt>
                <c:pt idx="2">
                  <c:v>4.0343425880801302E-2</c:v>
                </c:pt>
                <c:pt idx="3">
                  <c:v>1.8699803120132915E-2</c:v>
                </c:pt>
                <c:pt idx="4">
                  <c:v>1.5014928054772288E-2</c:v>
                </c:pt>
                <c:pt idx="5">
                  <c:v>2.4786527006896226E-2</c:v>
                </c:pt>
                <c:pt idx="6">
                  <c:v>2.8106797538195449E-2</c:v>
                </c:pt>
                <c:pt idx="7">
                  <c:v>3.9086395808495744E-3</c:v>
                </c:pt>
                <c:pt idx="8">
                  <c:v>2.454927080738515E-2</c:v>
                </c:pt>
                <c:pt idx="9">
                  <c:v>7.7340255993187026E-3</c:v>
                </c:pt>
                <c:pt idx="10">
                  <c:v>4.8441726948717451E-3</c:v>
                </c:pt>
              </c:numCache>
            </c:numRef>
          </c:val>
        </c:ser>
        <c:ser>
          <c:idx val="2"/>
          <c:order val="2"/>
          <c:tx>
            <c:strRef>
              <c:f>'Gr A2.V1b'!$O$36</c:f>
              <c:strCache>
                <c:ptCount val="1"/>
                <c:pt idx="0">
                  <c:v>Hospitalisation de jour</c:v>
                </c:pt>
              </c:strCache>
            </c:strRef>
          </c:tx>
          <c:invertIfNegative val="0"/>
          <c:cat>
            <c:strRef>
              <c:f>'Gr A2.V1b'!$L$37:$L$47</c:f>
              <c:strCache>
                <c:ptCount val="11"/>
                <c:pt idx="0">
                  <c:v>Flandre occidentale</c:v>
                </c:pt>
                <c:pt idx="1">
                  <c:v>Flandre orientale</c:v>
                </c:pt>
                <c:pt idx="2">
                  <c:v>Anvers</c:v>
                </c:pt>
                <c:pt idx="3">
                  <c:v>Limbourg</c:v>
                </c:pt>
                <c:pt idx="4">
                  <c:v>Brabant flamand</c:v>
                </c:pt>
                <c:pt idx="5">
                  <c:v>Région de Bruxelles-Capitale</c:v>
                </c:pt>
                <c:pt idx="6">
                  <c:v>Hainaut</c:v>
                </c:pt>
                <c:pt idx="7">
                  <c:v>Brabant wallon</c:v>
                </c:pt>
                <c:pt idx="8">
                  <c:v>Liège</c:v>
                </c:pt>
                <c:pt idx="9">
                  <c:v>Namur</c:v>
                </c:pt>
                <c:pt idx="10">
                  <c:v>Luxembourg</c:v>
                </c:pt>
              </c:strCache>
            </c:strRef>
          </c:cat>
          <c:val>
            <c:numRef>
              <c:f>'Gr A2.V1b'!$O$37:$O$47</c:f>
              <c:numCache>
                <c:formatCode>0.0%</c:formatCode>
                <c:ptCount val="11"/>
                <c:pt idx="0">
                  <c:v>4.9955428082907385E-3</c:v>
                </c:pt>
                <c:pt idx="1">
                  <c:v>7.6622893281766578E-3</c:v>
                </c:pt>
                <c:pt idx="2">
                  <c:v>9.4477985355928724E-3</c:v>
                </c:pt>
                <c:pt idx="3">
                  <c:v>5.3525788366811907E-3</c:v>
                </c:pt>
                <c:pt idx="4">
                  <c:v>4.4509394654463161E-3</c:v>
                </c:pt>
                <c:pt idx="5">
                  <c:v>1.1467273287880617E-2</c:v>
                </c:pt>
                <c:pt idx="6">
                  <c:v>1.1599228538926306E-2</c:v>
                </c:pt>
                <c:pt idx="7">
                  <c:v>1.2323501625089795E-3</c:v>
                </c:pt>
                <c:pt idx="8">
                  <c:v>1.1035539399172532E-2</c:v>
                </c:pt>
                <c:pt idx="9">
                  <c:v>3.1024291941614572E-3</c:v>
                </c:pt>
                <c:pt idx="10">
                  <c:v>1.902656512583957E-3</c:v>
                </c:pt>
              </c:numCache>
            </c:numRef>
          </c:val>
        </c:ser>
        <c:dLbls>
          <c:showLegendKey val="0"/>
          <c:showVal val="0"/>
          <c:showCatName val="0"/>
          <c:showSerName val="0"/>
          <c:showPercent val="0"/>
          <c:showBubbleSize val="0"/>
        </c:dLbls>
        <c:gapWidth val="150"/>
        <c:overlap val="100"/>
        <c:axId val="428835488"/>
        <c:axId val="167024464"/>
      </c:barChart>
      <c:catAx>
        <c:axId val="428835488"/>
        <c:scaling>
          <c:orientation val="minMax"/>
        </c:scaling>
        <c:delete val="0"/>
        <c:axPos val="b"/>
        <c:numFmt formatCode="General" sourceLinked="1"/>
        <c:majorTickMark val="none"/>
        <c:minorTickMark val="none"/>
        <c:tickLblPos val="nextTo"/>
        <c:txPr>
          <a:bodyPr rot="-1260000"/>
          <a:lstStyle/>
          <a:p>
            <a:pPr>
              <a:defRPr lang="fr-FR"/>
            </a:pPr>
            <a:endParaRPr lang="fr-FR"/>
          </a:p>
        </c:txPr>
        <c:crossAx val="167024464"/>
        <c:crosses val="autoZero"/>
        <c:auto val="1"/>
        <c:lblAlgn val="ctr"/>
        <c:lblOffset val="100"/>
        <c:noMultiLvlLbl val="0"/>
      </c:catAx>
      <c:valAx>
        <c:axId val="167024464"/>
        <c:scaling>
          <c:orientation val="minMax"/>
          <c:min val="0"/>
        </c:scaling>
        <c:delete val="0"/>
        <c:axPos val="l"/>
        <c:majorGridlines/>
        <c:numFmt formatCode="0.0%" sourceLinked="1"/>
        <c:majorTickMark val="none"/>
        <c:minorTickMark val="none"/>
        <c:tickLblPos val="nextTo"/>
        <c:spPr>
          <a:ln w="9525">
            <a:noFill/>
          </a:ln>
        </c:spPr>
        <c:txPr>
          <a:bodyPr/>
          <a:lstStyle/>
          <a:p>
            <a:pPr>
              <a:defRPr lang="fr-FR"/>
            </a:pPr>
            <a:endParaRPr lang="fr-FR"/>
          </a:p>
        </c:txPr>
        <c:crossAx val="428835488"/>
        <c:crosses val="autoZero"/>
        <c:crossBetween val="between"/>
      </c:valAx>
    </c:plotArea>
    <c:legend>
      <c:legendPos val="b"/>
      <c:overlay val="0"/>
      <c:txPr>
        <a:bodyPr/>
        <a:lstStyle/>
        <a:p>
          <a:pPr>
            <a:defRPr lang="fr-FR"/>
          </a:pPr>
          <a:endParaRPr lang="fr-FR"/>
        </a:p>
      </c:txPr>
    </c:legend>
    <c:plotVisOnly val="1"/>
    <c:dispBlanksAs val="gap"/>
    <c:showDLblsOverMax val="0"/>
  </c:chart>
  <c:printSettings>
    <c:headerFooter/>
    <c:pageMargins b="0.75000000000000755" l="0.70000000000000062" r="0.70000000000000062" t="0.750000000000007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Pourcentage de séjours</a:t>
            </a:r>
            <a:r>
              <a:rPr lang="fr-FR" sz="1400" baseline="0"/>
              <a:t> au service des urgences par province de l'hôpital (100 % par province)</a:t>
            </a:r>
            <a:endParaRPr lang="fr-FR" sz="1400"/>
          </a:p>
        </c:rich>
      </c:tx>
      <c:overlay val="0"/>
    </c:title>
    <c:autoTitleDeleted val="0"/>
    <c:plotArea>
      <c:layout/>
      <c:barChart>
        <c:barDir val="col"/>
        <c:grouping val="percentStacked"/>
        <c:varyColors val="0"/>
        <c:ser>
          <c:idx val="0"/>
          <c:order val="0"/>
          <c:tx>
            <c:strRef>
              <c:f>'Gr A2.V1b'!$M$59</c:f>
              <c:strCache>
                <c:ptCount val="1"/>
                <c:pt idx="0">
                  <c:v>Urgence ambulatoire</c:v>
                </c:pt>
              </c:strCache>
            </c:strRef>
          </c:tx>
          <c:invertIfNegative val="0"/>
          <c:cat>
            <c:strRef>
              <c:f>'Gr A2.V1b'!$L$60:$L$71</c:f>
              <c:strCache>
                <c:ptCount val="12"/>
                <c:pt idx="0">
                  <c:v>Flandre occidentale</c:v>
                </c:pt>
                <c:pt idx="1">
                  <c:v>Flandre orientale</c:v>
                </c:pt>
                <c:pt idx="2">
                  <c:v>Anvers</c:v>
                </c:pt>
                <c:pt idx="3">
                  <c:v>Limbourg</c:v>
                </c:pt>
                <c:pt idx="4">
                  <c:v>Brabant flamand</c:v>
                </c:pt>
                <c:pt idx="5">
                  <c:v>Région de Bruxelles-Capitale</c:v>
                </c:pt>
                <c:pt idx="6">
                  <c:v>Hainaut</c:v>
                </c:pt>
                <c:pt idx="7">
                  <c:v>Brabant wallon</c:v>
                </c:pt>
                <c:pt idx="8">
                  <c:v>Liège</c:v>
                </c:pt>
                <c:pt idx="9">
                  <c:v>Namur</c:v>
                </c:pt>
                <c:pt idx="10">
                  <c:v>Luxembourg</c:v>
                </c:pt>
                <c:pt idx="11">
                  <c:v>Belgique</c:v>
                </c:pt>
              </c:strCache>
            </c:strRef>
          </c:cat>
          <c:val>
            <c:numRef>
              <c:f>'Gr A2.V1b'!$M$60:$M$71</c:f>
              <c:numCache>
                <c:formatCode>0.0%</c:formatCode>
                <c:ptCount val="12"/>
                <c:pt idx="0">
                  <c:v>0.55668636505196301</c:v>
                </c:pt>
                <c:pt idx="1">
                  <c:v>0.59406822432681172</c:v>
                </c:pt>
                <c:pt idx="2">
                  <c:v>0.66134891059858325</c:v>
                </c:pt>
                <c:pt idx="3">
                  <c:v>0.5939029607364894</c:v>
                </c:pt>
                <c:pt idx="4">
                  <c:v>0.60142974571817431</c:v>
                </c:pt>
                <c:pt idx="5">
                  <c:v>0.79870899845978727</c:v>
                </c:pt>
                <c:pt idx="6">
                  <c:v>0.76414996608738317</c:v>
                </c:pt>
                <c:pt idx="7">
                  <c:v>0.74094647476288389</c:v>
                </c:pt>
                <c:pt idx="8">
                  <c:v>0.70236044060089953</c:v>
                </c:pt>
                <c:pt idx="9">
                  <c:v>0.71732319287191948</c:v>
                </c:pt>
                <c:pt idx="10">
                  <c:v>0.69721627408993581</c:v>
                </c:pt>
                <c:pt idx="11">
                  <c:v>0.6894869178379478</c:v>
                </c:pt>
              </c:numCache>
            </c:numRef>
          </c:val>
        </c:ser>
        <c:ser>
          <c:idx val="1"/>
          <c:order val="1"/>
          <c:tx>
            <c:strRef>
              <c:f>'Gr A2.V1b'!$N$59</c:f>
              <c:strCache>
                <c:ptCount val="1"/>
                <c:pt idx="0">
                  <c:v>Hospitalisation classique</c:v>
                </c:pt>
              </c:strCache>
            </c:strRef>
          </c:tx>
          <c:invertIfNegative val="0"/>
          <c:cat>
            <c:strRef>
              <c:f>'Gr A2.V1b'!$L$60:$L$71</c:f>
              <c:strCache>
                <c:ptCount val="12"/>
                <c:pt idx="0">
                  <c:v>Flandre occidentale</c:v>
                </c:pt>
                <c:pt idx="1">
                  <c:v>Flandre orientale</c:v>
                </c:pt>
                <c:pt idx="2">
                  <c:v>Anvers</c:v>
                </c:pt>
                <c:pt idx="3">
                  <c:v>Limbourg</c:v>
                </c:pt>
                <c:pt idx="4">
                  <c:v>Brabant flamand</c:v>
                </c:pt>
                <c:pt idx="5">
                  <c:v>Région de Bruxelles-Capitale</c:v>
                </c:pt>
                <c:pt idx="6">
                  <c:v>Hainaut</c:v>
                </c:pt>
                <c:pt idx="7">
                  <c:v>Brabant wallon</c:v>
                </c:pt>
                <c:pt idx="8">
                  <c:v>Liège</c:v>
                </c:pt>
                <c:pt idx="9">
                  <c:v>Namur</c:v>
                </c:pt>
                <c:pt idx="10">
                  <c:v>Luxembourg</c:v>
                </c:pt>
                <c:pt idx="11">
                  <c:v>Belgique</c:v>
                </c:pt>
              </c:strCache>
            </c:strRef>
          </c:cat>
          <c:val>
            <c:numRef>
              <c:f>'Gr A2.V1b'!$N$60:$N$71</c:f>
              <c:numCache>
                <c:formatCode>0.0%</c:formatCode>
                <c:ptCount val="12"/>
                <c:pt idx="0">
                  <c:v>0.38494515338980118</c:v>
                </c:pt>
                <c:pt idx="1">
                  <c:v>0.33680194756999082</c:v>
                </c:pt>
                <c:pt idx="2">
                  <c:v>0.2743926321325858</c:v>
                </c:pt>
                <c:pt idx="3">
                  <c:v>0.31572484985193539</c:v>
                </c:pt>
                <c:pt idx="4">
                  <c:v>0.30743575577086335</c:v>
                </c:pt>
                <c:pt idx="5">
                  <c:v>0.13762156809366247</c:v>
                </c:pt>
                <c:pt idx="6">
                  <c:v>0.16695171507928908</c:v>
                </c:pt>
                <c:pt idx="7">
                  <c:v>0.1969556277774093</c:v>
                </c:pt>
                <c:pt idx="8">
                  <c:v>0.20533576276691198</c:v>
                </c:pt>
                <c:pt idx="9">
                  <c:v>0.20174768448972935</c:v>
                </c:pt>
                <c:pt idx="10">
                  <c:v>0.21739644096581259</c:v>
                </c:pt>
                <c:pt idx="11">
                  <c:v>0.23826445609263061</c:v>
                </c:pt>
              </c:numCache>
            </c:numRef>
          </c:val>
        </c:ser>
        <c:ser>
          <c:idx val="2"/>
          <c:order val="2"/>
          <c:tx>
            <c:strRef>
              <c:f>'Gr A2.V1b'!$O$59</c:f>
              <c:strCache>
                <c:ptCount val="1"/>
                <c:pt idx="0">
                  <c:v>Hospitalisation de jour</c:v>
                </c:pt>
              </c:strCache>
            </c:strRef>
          </c:tx>
          <c:invertIfNegative val="0"/>
          <c:cat>
            <c:strRef>
              <c:f>'Gr A2.V1b'!$L$60:$L$71</c:f>
              <c:strCache>
                <c:ptCount val="12"/>
                <c:pt idx="0">
                  <c:v>Flandre occidentale</c:v>
                </c:pt>
                <c:pt idx="1">
                  <c:v>Flandre orientale</c:v>
                </c:pt>
                <c:pt idx="2">
                  <c:v>Anvers</c:v>
                </c:pt>
                <c:pt idx="3">
                  <c:v>Limbourg</c:v>
                </c:pt>
                <c:pt idx="4">
                  <c:v>Brabant flamand</c:v>
                </c:pt>
                <c:pt idx="5">
                  <c:v>Région de Bruxelles-Capitale</c:v>
                </c:pt>
                <c:pt idx="6">
                  <c:v>Hainaut</c:v>
                </c:pt>
                <c:pt idx="7">
                  <c:v>Brabant wallon</c:v>
                </c:pt>
                <c:pt idx="8">
                  <c:v>Liège</c:v>
                </c:pt>
                <c:pt idx="9">
                  <c:v>Namur</c:v>
                </c:pt>
                <c:pt idx="10">
                  <c:v>Luxembourg</c:v>
                </c:pt>
                <c:pt idx="11">
                  <c:v>Belgique</c:v>
                </c:pt>
              </c:strCache>
            </c:strRef>
          </c:cat>
          <c:val>
            <c:numRef>
              <c:f>'Gr A2.V1b'!$O$60:$O$71</c:f>
              <c:numCache>
                <c:formatCode>0.0%</c:formatCode>
                <c:ptCount val="12"/>
                <c:pt idx="0">
                  <c:v>5.8368481558235832E-2</c:v>
                </c:pt>
                <c:pt idx="1">
                  <c:v>6.9129828103197455E-2</c:v>
                </c:pt>
                <c:pt idx="2">
                  <c:v>6.4258457268830921E-2</c:v>
                </c:pt>
                <c:pt idx="3">
                  <c:v>9.0372189411575155E-2</c:v>
                </c:pt>
                <c:pt idx="4">
                  <c:v>9.1134498510962281E-2</c:v>
                </c:pt>
                <c:pt idx="5">
                  <c:v>6.3669433446550239E-2</c:v>
                </c:pt>
                <c:pt idx="6">
                  <c:v>6.8898318833327796E-2</c:v>
                </c:pt>
                <c:pt idx="7">
                  <c:v>6.2097897459706841E-2</c:v>
                </c:pt>
                <c:pt idx="8">
                  <c:v>9.2303796632188531E-2</c:v>
                </c:pt>
                <c:pt idx="9">
                  <c:v>8.0929122638351197E-2</c:v>
                </c:pt>
                <c:pt idx="10">
                  <c:v>8.5387284944251643E-2</c:v>
                </c:pt>
                <c:pt idx="11">
                  <c:v>7.2248626069421631E-2</c:v>
                </c:pt>
              </c:numCache>
            </c:numRef>
          </c:val>
        </c:ser>
        <c:dLbls>
          <c:showLegendKey val="0"/>
          <c:showVal val="0"/>
          <c:showCatName val="0"/>
          <c:showSerName val="0"/>
          <c:showPercent val="0"/>
          <c:showBubbleSize val="0"/>
        </c:dLbls>
        <c:gapWidth val="75"/>
        <c:overlap val="100"/>
        <c:axId val="167024856"/>
        <c:axId val="129070576"/>
      </c:barChart>
      <c:catAx>
        <c:axId val="167024856"/>
        <c:scaling>
          <c:orientation val="minMax"/>
        </c:scaling>
        <c:delete val="0"/>
        <c:axPos val="b"/>
        <c:numFmt formatCode="General" sourceLinked="0"/>
        <c:majorTickMark val="none"/>
        <c:minorTickMark val="none"/>
        <c:tickLblPos val="nextTo"/>
        <c:txPr>
          <a:bodyPr rot="-1200000"/>
          <a:lstStyle/>
          <a:p>
            <a:pPr>
              <a:defRPr/>
            </a:pPr>
            <a:endParaRPr lang="fr-FR"/>
          </a:p>
        </c:txPr>
        <c:crossAx val="129070576"/>
        <c:crosses val="autoZero"/>
        <c:auto val="1"/>
        <c:lblAlgn val="ctr"/>
        <c:lblOffset val="100"/>
        <c:noMultiLvlLbl val="0"/>
      </c:catAx>
      <c:valAx>
        <c:axId val="129070576"/>
        <c:scaling>
          <c:orientation val="minMax"/>
        </c:scaling>
        <c:delete val="0"/>
        <c:axPos val="l"/>
        <c:majorGridlines/>
        <c:numFmt formatCode="0%" sourceLinked="1"/>
        <c:majorTickMark val="none"/>
        <c:minorTickMark val="none"/>
        <c:tickLblPos val="nextTo"/>
        <c:spPr>
          <a:ln w="9525">
            <a:noFill/>
          </a:ln>
        </c:spPr>
        <c:crossAx val="167024856"/>
        <c:crosses val="autoZero"/>
        <c:crossBetween val="between"/>
      </c:valAx>
    </c:plotArea>
    <c:legend>
      <c:legendPos val="b"/>
      <c:overlay val="0"/>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Nombre de séjours au service des</a:t>
            </a:r>
            <a:r>
              <a:rPr lang="fr-FR" sz="1400" baseline="0"/>
              <a:t> urgences pour 1 000 habitants par province de l'hôpital</a:t>
            </a:r>
            <a:endParaRPr lang="fr-FR" sz="1400"/>
          </a:p>
        </c:rich>
      </c:tx>
      <c:overlay val="0"/>
    </c:title>
    <c:autoTitleDeleted val="0"/>
    <c:plotArea>
      <c:layout>
        <c:manualLayout>
          <c:layoutTarget val="inner"/>
          <c:xMode val="edge"/>
          <c:yMode val="edge"/>
          <c:x val="5.2015875000166488E-2"/>
          <c:y val="0.11331055023907365"/>
          <c:w val="0.93469343603601618"/>
          <c:h val="0.63648890223740062"/>
        </c:manualLayout>
      </c:layout>
      <c:barChart>
        <c:barDir val="col"/>
        <c:grouping val="stacked"/>
        <c:varyColors val="0"/>
        <c:ser>
          <c:idx val="0"/>
          <c:order val="0"/>
          <c:tx>
            <c:strRef>
              <c:f>'Gr A2.V1b inw'!$M$12</c:f>
              <c:strCache>
                <c:ptCount val="1"/>
                <c:pt idx="0">
                  <c:v>Urgence ambulatoire</c:v>
                </c:pt>
              </c:strCache>
            </c:strRef>
          </c:tx>
          <c:invertIfNegative val="0"/>
          <c:cat>
            <c:strRef>
              <c:f>'Gr A2.V1b inw'!$L$13:$L$24</c:f>
              <c:strCache>
                <c:ptCount val="12"/>
                <c:pt idx="0">
                  <c:v>Flandre occidentale</c:v>
                </c:pt>
                <c:pt idx="1">
                  <c:v>Flandre orientale</c:v>
                </c:pt>
                <c:pt idx="2">
                  <c:v>Anvers</c:v>
                </c:pt>
                <c:pt idx="3">
                  <c:v>Limbourg</c:v>
                </c:pt>
                <c:pt idx="4">
                  <c:v>Brabant flamand</c:v>
                </c:pt>
                <c:pt idx="5">
                  <c:v>Région de Bruxelles-Capitale</c:v>
                </c:pt>
                <c:pt idx="6">
                  <c:v>Hainaut</c:v>
                </c:pt>
                <c:pt idx="7">
                  <c:v>Brabant wallon</c:v>
                </c:pt>
                <c:pt idx="8">
                  <c:v>Liège</c:v>
                </c:pt>
                <c:pt idx="9">
                  <c:v>Namur</c:v>
                </c:pt>
                <c:pt idx="10">
                  <c:v>Luxembourg</c:v>
                </c:pt>
                <c:pt idx="11">
                  <c:v>Belgique</c:v>
                </c:pt>
              </c:strCache>
            </c:strRef>
          </c:cat>
          <c:val>
            <c:numRef>
              <c:f>'Gr A2.V1b inw'!$M$13:$M$24</c:f>
              <c:numCache>
                <c:formatCode>0.0</c:formatCode>
                <c:ptCount val="12"/>
                <c:pt idx="0">
                  <c:v>124.88549776343277</c:v>
                </c:pt>
                <c:pt idx="1">
                  <c:v>139.70283301427187</c:v>
                </c:pt>
                <c:pt idx="2">
                  <c:v>169.35092861211947</c:v>
                </c:pt>
                <c:pt idx="3">
                  <c:v>127.48403408447176</c:v>
                </c:pt>
                <c:pt idx="4">
                  <c:v>82.887000382571102</c:v>
                </c:pt>
                <c:pt idx="5">
                  <c:v>401.22969552232229</c:v>
                </c:pt>
                <c:pt idx="6">
                  <c:v>298.45940086114757</c:v>
                </c:pt>
                <c:pt idx="7">
                  <c:v>117.74238172404253</c:v>
                </c:pt>
                <c:pt idx="8">
                  <c:v>239.00588656766743</c:v>
                </c:pt>
                <c:pt idx="9">
                  <c:v>176.94127013367043</c:v>
                </c:pt>
                <c:pt idx="10">
                  <c:v>175.49428859242519</c:v>
                </c:pt>
                <c:pt idx="11">
                  <c:v>193.29394491925896</c:v>
                </c:pt>
              </c:numCache>
            </c:numRef>
          </c:val>
        </c:ser>
        <c:ser>
          <c:idx val="1"/>
          <c:order val="1"/>
          <c:tx>
            <c:strRef>
              <c:f>'Gr A2.V1b inw'!$N$12</c:f>
              <c:strCache>
                <c:ptCount val="1"/>
                <c:pt idx="0">
                  <c:v>Hospitalisation classique</c:v>
                </c:pt>
              </c:strCache>
            </c:strRef>
          </c:tx>
          <c:invertIfNegative val="0"/>
          <c:cat>
            <c:strRef>
              <c:f>'Gr A2.V1b inw'!$L$13:$L$24</c:f>
              <c:strCache>
                <c:ptCount val="12"/>
                <c:pt idx="0">
                  <c:v>Flandre occidentale</c:v>
                </c:pt>
                <c:pt idx="1">
                  <c:v>Flandre orientale</c:v>
                </c:pt>
                <c:pt idx="2">
                  <c:v>Anvers</c:v>
                </c:pt>
                <c:pt idx="3">
                  <c:v>Limbourg</c:v>
                </c:pt>
                <c:pt idx="4">
                  <c:v>Brabant flamand</c:v>
                </c:pt>
                <c:pt idx="5">
                  <c:v>Région de Bruxelles-Capitale</c:v>
                </c:pt>
                <c:pt idx="6">
                  <c:v>Hainaut</c:v>
                </c:pt>
                <c:pt idx="7">
                  <c:v>Brabant wallon</c:v>
                </c:pt>
                <c:pt idx="8">
                  <c:v>Liège</c:v>
                </c:pt>
                <c:pt idx="9">
                  <c:v>Namur</c:v>
                </c:pt>
                <c:pt idx="10">
                  <c:v>Luxembourg</c:v>
                </c:pt>
                <c:pt idx="11">
                  <c:v>Belgique</c:v>
                </c:pt>
              </c:strCache>
            </c:strRef>
          </c:cat>
          <c:val>
            <c:numRef>
              <c:f>'Gr A2.V1b inw'!$N$13:$N$24</c:f>
              <c:numCache>
                <c:formatCode>0.0</c:formatCode>
                <c:ptCount val="12"/>
                <c:pt idx="0">
                  <c:v>86.357543691983381</c:v>
                </c:pt>
                <c:pt idx="1">
                  <c:v>79.203337787626566</c:v>
                </c:pt>
                <c:pt idx="2">
                  <c:v>70.263436306137677</c:v>
                </c:pt>
                <c:pt idx="3">
                  <c:v>67.771808158567922</c:v>
                </c:pt>
                <c:pt idx="4">
                  <c:v>42.369749397357658</c:v>
                </c:pt>
                <c:pt idx="5">
                  <c:v>69.133889777134897</c:v>
                </c:pt>
                <c:pt idx="6">
                  <c:v>65.207499923657124</c:v>
                </c:pt>
                <c:pt idx="7">
                  <c:v>31.297840665059354</c:v>
                </c:pt>
                <c:pt idx="8">
                  <c:v>69.87360504268581</c:v>
                </c:pt>
                <c:pt idx="9">
                  <c:v>49.764864561563982</c:v>
                </c:pt>
                <c:pt idx="10">
                  <c:v>54.720228381959906</c:v>
                </c:pt>
                <c:pt idx="11">
                  <c:v>66.796157346397408</c:v>
                </c:pt>
              </c:numCache>
            </c:numRef>
          </c:val>
        </c:ser>
        <c:ser>
          <c:idx val="2"/>
          <c:order val="2"/>
          <c:tx>
            <c:strRef>
              <c:f>'Gr A2.V1b inw'!$O$12</c:f>
              <c:strCache>
                <c:ptCount val="1"/>
                <c:pt idx="0">
                  <c:v>Hospitalisation de jour</c:v>
                </c:pt>
              </c:strCache>
            </c:strRef>
          </c:tx>
          <c:invertIfNegative val="0"/>
          <c:cat>
            <c:strRef>
              <c:f>'Gr A2.V1b inw'!$L$13:$L$24</c:f>
              <c:strCache>
                <c:ptCount val="12"/>
                <c:pt idx="0">
                  <c:v>Flandre occidentale</c:v>
                </c:pt>
                <c:pt idx="1">
                  <c:v>Flandre orientale</c:v>
                </c:pt>
                <c:pt idx="2">
                  <c:v>Anvers</c:v>
                </c:pt>
                <c:pt idx="3">
                  <c:v>Limbourg</c:v>
                </c:pt>
                <c:pt idx="4">
                  <c:v>Brabant flamand</c:v>
                </c:pt>
                <c:pt idx="5">
                  <c:v>Région de Bruxelles-Capitale</c:v>
                </c:pt>
                <c:pt idx="6">
                  <c:v>Hainaut</c:v>
                </c:pt>
                <c:pt idx="7">
                  <c:v>Brabant wallon</c:v>
                </c:pt>
                <c:pt idx="8">
                  <c:v>Liège</c:v>
                </c:pt>
                <c:pt idx="9">
                  <c:v>Namur</c:v>
                </c:pt>
                <c:pt idx="10">
                  <c:v>Luxembourg</c:v>
                </c:pt>
                <c:pt idx="11">
                  <c:v>Belgique</c:v>
                </c:pt>
              </c:strCache>
            </c:strRef>
          </c:cat>
          <c:val>
            <c:numRef>
              <c:f>'Gr A2.V1b inw'!$O$13:$O$24</c:f>
              <c:numCache>
                <c:formatCode>0.0</c:formatCode>
                <c:ptCount val="12"/>
                <c:pt idx="0">
                  <c:v>13.094225637115459</c:v>
                </c:pt>
                <c:pt idx="1">
                  <c:v>16.256773946713249</c:v>
                </c:pt>
                <c:pt idx="2">
                  <c:v>16.454596409343548</c:v>
                </c:pt>
                <c:pt idx="3">
                  <c:v>19.398810979063931</c:v>
                </c:pt>
                <c:pt idx="4">
                  <c:v>12.559846377274534</c:v>
                </c:pt>
                <c:pt idx="5">
                  <c:v>31.984198807200855</c:v>
                </c:pt>
                <c:pt idx="6">
                  <c:v>26.910098634989463</c:v>
                </c:pt>
                <c:pt idx="7">
                  <c:v>9.8678576604350283</c:v>
                </c:pt>
                <c:pt idx="8">
                  <c:v>31.410013252972554</c:v>
                </c:pt>
                <c:pt idx="9">
                  <c:v>19.962691702609252</c:v>
                </c:pt>
                <c:pt idx="10">
                  <c:v>21.492586135757911</c:v>
                </c:pt>
                <c:pt idx="11">
                  <c:v>20.254513300623945</c:v>
                </c:pt>
              </c:numCache>
            </c:numRef>
          </c:val>
        </c:ser>
        <c:dLbls>
          <c:showLegendKey val="0"/>
          <c:showVal val="0"/>
          <c:showCatName val="0"/>
          <c:showSerName val="0"/>
          <c:showPercent val="0"/>
          <c:showBubbleSize val="0"/>
        </c:dLbls>
        <c:gapWidth val="75"/>
        <c:overlap val="100"/>
        <c:axId val="349203000"/>
        <c:axId val="167367416"/>
      </c:barChart>
      <c:catAx>
        <c:axId val="349203000"/>
        <c:scaling>
          <c:orientation val="minMax"/>
        </c:scaling>
        <c:delete val="0"/>
        <c:axPos val="b"/>
        <c:numFmt formatCode="General" sourceLinked="0"/>
        <c:majorTickMark val="none"/>
        <c:minorTickMark val="none"/>
        <c:tickLblPos val="nextTo"/>
        <c:txPr>
          <a:bodyPr rot="-1080000"/>
          <a:lstStyle/>
          <a:p>
            <a:pPr>
              <a:defRPr/>
            </a:pPr>
            <a:endParaRPr lang="fr-FR"/>
          </a:p>
        </c:txPr>
        <c:crossAx val="167367416"/>
        <c:crosses val="autoZero"/>
        <c:auto val="1"/>
        <c:lblAlgn val="ctr"/>
        <c:lblOffset val="100"/>
        <c:noMultiLvlLbl val="0"/>
      </c:catAx>
      <c:valAx>
        <c:axId val="167367416"/>
        <c:scaling>
          <c:orientation val="minMax"/>
          <c:max val="550"/>
        </c:scaling>
        <c:delete val="0"/>
        <c:axPos val="l"/>
        <c:majorGridlines/>
        <c:numFmt formatCode="0.0" sourceLinked="1"/>
        <c:majorTickMark val="none"/>
        <c:minorTickMark val="none"/>
        <c:tickLblPos val="nextTo"/>
        <c:spPr>
          <a:ln w="9525">
            <a:noFill/>
          </a:ln>
        </c:spPr>
        <c:crossAx val="349203000"/>
        <c:crosses val="autoZero"/>
        <c:crossBetween val="between"/>
        <c:majorUnit val="50"/>
      </c:valAx>
    </c:plotArea>
    <c:legend>
      <c:legendPos val="b"/>
      <c:overlay val="0"/>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fr-FR"/>
            </a:pPr>
            <a:r>
              <a:rPr lang="en-US" sz="1400" spc="-70" baseline="0"/>
              <a:t>Pourcentage de séjours au service des urgences par sexe et classe d'âge (100 % pour chaque type de séjour et chaque sexe)</a:t>
            </a:r>
          </a:p>
        </c:rich>
      </c:tx>
      <c:overlay val="0"/>
    </c:title>
    <c:autoTitleDeleted val="0"/>
    <c:plotArea>
      <c:layout>
        <c:manualLayout>
          <c:layoutTarget val="inner"/>
          <c:xMode val="edge"/>
          <c:yMode val="edge"/>
          <c:x val="8.054854214618111E-2"/>
          <c:y val="0.15054110594942743"/>
          <c:w val="0.89981890835154887"/>
          <c:h val="0.57540966991835918"/>
        </c:manualLayout>
      </c:layout>
      <c:lineChart>
        <c:grouping val="standard"/>
        <c:varyColors val="0"/>
        <c:ser>
          <c:idx val="0"/>
          <c:order val="0"/>
          <c:tx>
            <c:strRef>
              <c:f>'Gr A1.V5-A2.V17'!$L$13</c:f>
              <c:strCache>
                <c:ptCount val="1"/>
                <c:pt idx="0">
                  <c:v>Urgence ambulatoire M</c:v>
                </c:pt>
              </c:strCache>
            </c:strRef>
          </c:tx>
          <c:spPr>
            <a:ln>
              <a:solidFill>
                <a:schemeClr val="tx2">
                  <a:lumMod val="75000"/>
                </a:schemeClr>
              </a:solidFill>
            </a:ln>
          </c:spPr>
          <c:marker>
            <c:symbol val="triangle"/>
            <c:size val="7"/>
          </c:marker>
          <c:cat>
            <c:strRef>
              <c:f>'Gr A1.V5-A2.V17'!$K$14:$K$29</c:f>
              <c:strCache>
                <c:ptCount val="16"/>
                <c:pt idx="0">
                  <c:v>0-7 j</c:v>
                </c:pt>
                <c:pt idx="1">
                  <c:v>8-14 j</c:v>
                </c:pt>
                <c:pt idx="2">
                  <c:v>15-28 j</c:v>
                </c:pt>
                <c:pt idx="3">
                  <c:v>29 j &lt; 1 a</c:v>
                </c:pt>
                <c:pt idx="4">
                  <c:v>1-9 a</c:v>
                </c:pt>
                <c:pt idx="5">
                  <c:v>10-19 a</c:v>
                </c:pt>
                <c:pt idx="6">
                  <c:v>20-29 a</c:v>
                </c:pt>
                <c:pt idx="7">
                  <c:v>30-39 a</c:v>
                </c:pt>
                <c:pt idx="8">
                  <c:v>40-49 a</c:v>
                </c:pt>
                <c:pt idx="9">
                  <c:v>50-59 a</c:v>
                </c:pt>
                <c:pt idx="10">
                  <c:v>60-69 a</c:v>
                </c:pt>
                <c:pt idx="11">
                  <c:v>70-79 a</c:v>
                </c:pt>
                <c:pt idx="12">
                  <c:v>80-89 a</c:v>
                </c:pt>
                <c:pt idx="13">
                  <c:v>90-99 a</c:v>
                </c:pt>
                <c:pt idx="14">
                  <c:v>100-109 a</c:v>
                </c:pt>
                <c:pt idx="15">
                  <c:v>110-119 a</c:v>
                </c:pt>
              </c:strCache>
            </c:strRef>
          </c:cat>
          <c:val>
            <c:numRef>
              <c:f>'Gr A1.V5-A2.V17'!$L$14:$L$29</c:f>
              <c:numCache>
                <c:formatCode>0.0%</c:formatCode>
                <c:ptCount val="16"/>
                <c:pt idx="0">
                  <c:v>3.8654672553281436E-4</c:v>
                </c:pt>
                <c:pt idx="1">
                  <c:v>1.5814921065710227E-3</c:v>
                </c:pt>
                <c:pt idx="2">
                  <c:v>7.1063039705681328E-4</c:v>
                </c:pt>
                <c:pt idx="3">
                  <c:v>3.3200471098163861E-2</c:v>
                </c:pt>
                <c:pt idx="4">
                  <c:v>0.15338843962764778</c:v>
                </c:pt>
                <c:pt idx="5">
                  <c:v>0.15317479787770458</c:v>
                </c:pt>
                <c:pt idx="6">
                  <c:v>0.18126416168697321</c:v>
                </c:pt>
                <c:pt idx="7">
                  <c:v>0.15607254042672225</c:v>
                </c:pt>
                <c:pt idx="8">
                  <c:v>0.13077590881480428</c:v>
                </c:pt>
                <c:pt idx="9">
                  <c:v>8.6607287537353361E-2</c:v>
                </c:pt>
                <c:pt idx="10">
                  <c:v>4.8214235601587108E-2</c:v>
                </c:pt>
                <c:pt idx="11">
                  <c:v>3.3161544847114886E-2</c:v>
                </c:pt>
                <c:pt idx="12">
                  <c:v>1.8815863443090275E-2</c:v>
                </c:pt>
                <c:pt idx="13">
                  <c:v>2.3926065470333217E-3</c:v>
                </c:pt>
                <c:pt idx="14">
                  <c:v>1.6204183576199946E-4</c:v>
                </c:pt>
                <c:pt idx="15">
                  <c:v>9.1431426882468975E-5</c:v>
                </c:pt>
              </c:numCache>
            </c:numRef>
          </c:val>
          <c:smooth val="0"/>
        </c:ser>
        <c:ser>
          <c:idx val="1"/>
          <c:order val="1"/>
          <c:tx>
            <c:strRef>
              <c:f>'Gr A1.V5-A2.V17'!$M$13</c:f>
              <c:strCache>
                <c:ptCount val="1"/>
                <c:pt idx="0">
                  <c:v>Urgence ambulatoire V</c:v>
                </c:pt>
              </c:strCache>
            </c:strRef>
          </c:tx>
          <c:spPr>
            <a:ln>
              <a:solidFill>
                <a:schemeClr val="tx2">
                  <a:lumMod val="60000"/>
                  <a:lumOff val="40000"/>
                </a:schemeClr>
              </a:solidFill>
            </a:ln>
          </c:spPr>
          <c:marker>
            <c:symbol val="circle"/>
            <c:size val="7"/>
            <c:spPr>
              <a:solidFill>
                <a:schemeClr val="tx2">
                  <a:lumMod val="60000"/>
                  <a:lumOff val="40000"/>
                </a:schemeClr>
              </a:solidFill>
              <a:ln>
                <a:solidFill>
                  <a:schemeClr val="tx2">
                    <a:lumMod val="60000"/>
                    <a:lumOff val="40000"/>
                  </a:schemeClr>
                </a:solidFill>
              </a:ln>
            </c:spPr>
          </c:marker>
          <c:cat>
            <c:strRef>
              <c:f>'Gr A1.V5-A2.V17'!$K$14:$K$29</c:f>
              <c:strCache>
                <c:ptCount val="16"/>
                <c:pt idx="0">
                  <c:v>0-7 j</c:v>
                </c:pt>
                <c:pt idx="1">
                  <c:v>8-14 j</c:v>
                </c:pt>
                <c:pt idx="2">
                  <c:v>15-28 j</c:v>
                </c:pt>
                <c:pt idx="3">
                  <c:v>29 j &lt; 1 a</c:v>
                </c:pt>
                <c:pt idx="4">
                  <c:v>1-9 a</c:v>
                </c:pt>
                <c:pt idx="5">
                  <c:v>10-19 a</c:v>
                </c:pt>
                <c:pt idx="6">
                  <c:v>20-29 a</c:v>
                </c:pt>
                <c:pt idx="7">
                  <c:v>30-39 a</c:v>
                </c:pt>
                <c:pt idx="8">
                  <c:v>40-49 a</c:v>
                </c:pt>
                <c:pt idx="9">
                  <c:v>50-59 a</c:v>
                </c:pt>
                <c:pt idx="10">
                  <c:v>60-69 a</c:v>
                </c:pt>
                <c:pt idx="11">
                  <c:v>70-79 a</c:v>
                </c:pt>
                <c:pt idx="12">
                  <c:v>80-89 a</c:v>
                </c:pt>
                <c:pt idx="13">
                  <c:v>90-99 a</c:v>
                </c:pt>
                <c:pt idx="14">
                  <c:v>100-109 a</c:v>
                </c:pt>
                <c:pt idx="15">
                  <c:v>110-119 a</c:v>
                </c:pt>
              </c:strCache>
            </c:strRef>
          </c:cat>
          <c:val>
            <c:numRef>
              <c:f>'Gr A1.V5-A2.V17'!$M$14:$M$29</c:f>
              <c:numCache>
                <c:formatCode>0.0%</c:formatCode>
                <c:ptCount val="16"/>
                <c:pt idx="0">
                  <c:v>3.523384064006461E-4</c:v>
                </c:pt>
                <c:pt idx="1">
                  <c:v>1.4830519169127482E-3</c:v>
                </c:pt>
                <c:pt idx="2">
                  <c:v>6.4511244037252977E-4</c:v>
                </c:pt>
                <c:pt idx="3">
                  <c:v>3.0300093384821182E-2</c:v>
                </c:pt>
                <c:pt idx="4">
                  <c:v>0.1362166527851392</c:v>
                </c:pt>
                <c:pt idx="5">
                  <c:v>0.14154211150652432</c:v>
                </c:pt>
                <c:pt idx="6">
                  <c:v>0.18076575553368163</c:v>
                </c:pt>
                <c:pt idx="7">
                  <c:v>0.14960753135963251</c:v>
                </c:pt>
                <c:pt idx="8">
                  <c:v>0.12186769642361374</c:v>
                </c:pt>
                <c:pt idx="9">
                  <c:v>9.2744756568486408E-2</c:v>
                </c:pt>
                <c:pt idx="10">
                  <c:v>5.6102571868453598E-2</c:v>
                </c:pt>
                <c:pt idx="11">
                  <c:v>4.6341081749577247E-2</c:v>
                </c:pt>
                <c:pt idx="12">
                  <c:v>3.5066252744756568E-2</c:v>
                </c:pt>
                <c:pt idx="13">
                  <c:v>6.7004871154185911E-3</c:v>
                </c:pt>
                <c:pt idx="14">
                  <c:v>2.3623835844627849E-4</c:v>
                </c:pt>
                <c:pt idx="15">
                  <c:v>2.8267837762802553E-5</c:v>
                </c:pt>
              </c:numCache>
            </c:numRef>
          </c:val>
          <c:smooth val="0"/>
        </c:ser>
        <c:ser>
          <c:idx val="2"/>
          <c:order val="2"/>
          <c:tx>
            <c:strRef>
              <c:f>'Gr A1.V5-A2.V17'!$N$13</c:f>
              <c:strCache>
                <c:ptCount val="1"/>
                <c:pt idx="0">
                  <c:v>Hospitalisation classique M</c:v>
                </c:pt>
              </c:strCache>
            </c:strRef>
          </c:tx>
          <c:spPr>
            <a:ln>
              <a:solidFill>
                <a:schemeClr val="accent2">
                  <a:lumMod val="75000"/>
                </a:schemeClr>
              </a:solidFill>
            </a:ln>
          </c:spPr>
          <c:marker>
            <c:spPr>
              <a:solidFill>
                <a:schemeClr val="accent2">
                  <a:lumMod val="75000"/>
                </a:schemeClr>
              </a:solidFill>
              <a:ln>
                <a:solidFill>
                  <a:srgbClr val="C0504D">
                    <a:lumMod val="75000"/>
                  </a:srgbClr>
                </a:solidFill>
              </a:ln>
            </c:spPr>
          </c:marker>
          <c:cat>
            <c:strRef>
              <c:f>'Gr A1.V5-A2.V17'!$K$14:$K$29</c:f>
              <c:strCache>
                <c:ptCount val="16"/>
                <c:pt idx="0">
                  <c:v>0-7 j</c:v>
                </c:pt>
                <c:pt idx="1">
                  <c:v>8-14 j</c:v>
                </c:pt>
                <c:pt idx="2">
                  <c:v>15-28 j</c:v>
                </c:pt>
                <c:pt idx="3">
                  <c:v>29 j &lt; 1 a</c:v>
                </c:pt>
                <c:pt idx="4">
                  <c:v>1-9 a</c:v>
                </c:pt>
                <c:pt idx="5">
                  <c:v>10-19 a</c:v>
                </c:pt>
                <c:pt idx="6">
                  <c:v>20-29 a</c:v>
                </c:pt>
                <c:pt idx="7">
                  <c:v>30-39 a</c:v>
                </c:pt>
                <c:pt idx="8">
                  <c:v>40-49 a</c:v>
                </c:pt>
                <c:pt idx="9">
                  <c:v>50-59 a</c:v>
                </c:pt>
                <c:pt idx="10">
                  <c:v>60-69 a</c:v>
                </c:pt>
                <c:pt idx="11">
                  <c:v>70-79 a</c:v>
                </c:pt>
                <c:pt idx="12">
                  <c:v>80-89 a</c:v>
                </c:pt>
                <c:pt idx="13">
                  <c:v>90-99 a</c:v>
                </c:pt>
                <c:pt idx="14">
                  <c:v>100-109 a</c:v>
                </c:pt>
                <c:pt idx="15">
                  <c:v>110-119 a</c:v>
                </c:pt>
              </c:strCache>
            </c:strRef>
          </c:cat>
          <c:val>
            <c:numRef>
              <c:f>'Gr A1.V5-A2.V17'!$N$14:$N$29</c:f>
              <c:numCache>
                <c:formatCode>0.0%</c:formatCode>
                <c:ptCount val="16"/>
                <c:pt idx="0">
                  <c:v>9.9236422913032292E-4</c:v>
                </c:pt>
                <c:pt idx="1">
                  <c:v>2.2192352789773217E-3</c:v>
                </c:pt>
                <c:pt idx="2">
                  <c:v>1.5014156204421311E-3</c:v>
                </c:pt>
                <c:pt idx="3">
                  <c:v>3.1850030028312409E-2</c:v>
                </c:pt>
                <c:pt idx="4">
                  <c:v>6.7046072010752994E-2</c:v>
                </c:pt>
                <c:pt idx="5">
                  <c:v>4.5745989075413961E-2</c:v>
                </c:pt>
                <c:pt idx="6">
                  <c:v>5.8715360196756945E-2</c:v>
                </c:pt>
                <c:pt idx="7">
                  <c:v>7.2302456601938972E-2</c:v>
                </c:pt>
                <c:pt idx="8">
                  <c:v>0.10035462007035205</c:v>
                </c:pt>
                <c:pt idx="9">
                  <c:v>0.12759458918408786</c:v>
                </c:pt>
                <c:pt idx="10">
                  <c:v>0.13805874109875024</c:v>
                </c:pt>
                <c:pt idx="11">
                  <c:v>0.17455029027368663</c:v>
                </c:pt>
                <c:pt idx="12">
                  <c:v>0.15536362856407471</c:v>
                </c:pt>
                <c:pt idx="13">
                  <c:v>2.3307690107815939E-2</c:v>
                </c:pt>
                <c:pt idx="14">
                  <c:v>3.8607830239940514E-4</c:v>
                </c:pt>
                <c:pt idx="15">
                  <c:v>1.1439357108130523E-5</c:v>
                </c:pt>
              </c:numCache>
            </c:numRef>
          </c:val>
          <c:smooth val="0"/>
        </c:ser>
        <c:ser>
          <c:idx val="3"/>
          <c:order val="3"/>
          <c:tx>
            <c:strRef>
              <c:f>'Gr A1.V5-A2.V17'!$O$13</c:f>
              <c:strCache>
                <c:ptCount val="1"/>
                <c:pt idx="0">
                  <c:v>Hospitalisation classique V</c:v>
                </c:pt>
              </c:strCache>
            </c:strRef>
          </c:tx>
          <c:spPr>
            <a:ln>
              <a:solidFill>
                <a:schemeClr val="accent2"/>
              </a:solidFill>
            </a:ln>
          </c:spPr>
          <c:marker>
            <c:symbol val="circle"/>
            <c:size val="7"/>
            <c:spPr>
              <a:solidFill>
                <a:schemeClr val="accent2"/>
              </a:solidFill>
              <a:ln>
                <a:solidFill>
                  <a:schemeClr val="accent2"/>
                </a:solidFill>
              </a:ln>
            </c:spPr>
          </c:marker>
          <c:cat>
            <c:strRef>
              <c:f>'Gr A1.V5-A2.V17'!$K$14:$K$29</c:f>
              <c:strCache>
                <c:ptCount val="16"/>
                <c:pt idx="0">
                  <c:v>0-7 j</c:v>
                </c:pt>
                <c:pt idx="1">
                  <c:v>8-14 j</c:v>
                </c:pt>
                <c:pt idx="2">
                  <c:v>15-28 j</c:v>
                </c:pt>
                <c:pt idx="3">
                  <c:v>29 j &lt; 1 a</c:v>
                </c:pt>
                <c:pt idx="4">
                  <c:v>1-9 a</c:v>
                </c:pt>
                <c:pt idx="5">
                  <c:v>10-19 a</c:v>
                </c:pt>
                <c:pt idx="6">
                  <c:v>20-29 a</c:v>
                </c:pt>
                <c:pt idx="7">
                  <c:v>30-39 a</c:v>
                </c:pt>
                <c:pt idx="8">
                  <c:v>40-49 a</c:v>
                </c:pt>
                <c:pt idx="9">
                  <c:v>50-59 a</c:v>
                </c:pt>
                <c:pt idx="10">
                  <c:v>60-69 a</c:v>
                </c:pt>
                <c:pt idx="11">
                  <c:v>70-79 a</c:v>
                </c:pt>
                <c:pt idx="12">
                  <c:v>80-89 a</c:v>
                </c:pt>
                <c:pt idx="13">
                  <c:v>90-99 a</c:v>
                </c:pt>
                <c:pt idx="14">
                  <c:v>100-109 a</c:v>
                </c:pt>
                <c:pt idx="15">
                  <c:v>110-119 a</c:v>
                </c:pt>
              </c:strCache>
            </c:strRef>
          </c:cat>
          <c:val>
            <c:numRef>
              <c:f>'Gr A1.V5-A2.V17'!$O$14:$O$29</c:f>
              <c:numCache>
                <c:formatCode>0.0%</c:formatCode>
                <c:ptCount val="16"/>
                <c:pt idx="0">
                  <c:v>7.6126064763247937E-4</c:v>
                </c:pt>
                <c:pt idx="1">
                  <c:v>1.6721023347997617E-3</c:v>
                </c:pt>
                <c:pt idx="2">
                  <c:v>9.8563220693468376E-4</c:v>
                </c:pt>
                <c:pt idx="3">
                  <c:v>2.3534973916806232E-2</c:v>
                </c:pt>
                <c:pt idx="4">
                  <c:v>5.2676565726175878E-2</c:v>
                </c:pt>
                <c:pt idx="5">
                  <c:v>4.1928099599603613E-2</c:v>
                </c:pt>
                <c:pt idx="6">
                  <c:v>7.5653281834718297E-2</c:v>
                </c:pt>
                <c:pt idx="7">
                  <c:v>7.7373463789368532E-2</c:v>
                </c:pt>
                <c:pt idx="8">
                  <c:v>8.0055238141028204E-2</c:v>
                </c:pt>
                <c:pt idx="9">
                  <c:v>9.274558669156123E-2</c:v>
                </c:pt>
                <c:pt idx="10">
                  <c:v>9.9287086081217168E-2</c:v>
                </c:pt>
                <c:pt idx="11">
                  <c:v>0.16500124205684613</c:v>
                </c:pt>
                <c:pt idx="12">
                  <c:v>0.23236078946735794</c:v>
                </c:pt>
                <c:pt idx="13">
                  <c:v>5.4597079430203081E-2</c:v>
                </c:pt>
                <c:pt idx="14">
                  <c:v>1.364926985755077E-3</c:v>
                </c:pt>
                <c:pt idx="15">
                  <c:v>2.6710899916929102E-6</c:v>
                </c:pt>
              </c:numCache>
            </c:numRef>
          </c:val>
          <c:smooth val="0"/>
        </c:ser>
        <c:ser>
          <c:idx val="4"/>
          <c:order val="4"/>
          <c:tx>
            <c:strRef>
              <c:f>'Gr A1.V5-A2.V17'!$P$13</c:f>
              <c:strCache>
                <c:ptCount val="1"/>
                <c:pt idx="0">
                  <c:v>Hospitalisation de jour M</c:v>
                </c:pt>
              </c:strCache>
            </c:strRef>
          </c:tx>
          <c:spPr>
            <a:ln>
              <a:solidFill>
                <a:srgbClr val="00B050"/>
              </a:solidFill>
            </a:ln>
          </c:spPr>
          <c:marker>
            <c:symbol val="triangle"/>
            <c:size val="7"/>
            <c:spPr>
              <a:solidFill>
                <a:srgbClr val="00B050"/>
              </a:solidFill>
              <a:ln>
                <a:solidFill>
                  <a:srgbClr val="00B050"/>
                </a:solidFill>
              </a:ln>
            </c:spPr>
          </c:marker>
          <c:cat>
            <c:strRef>
              <c:f>'Gr A1.V5-A2.V17'!$K$14:$K$29</c:f>
              <c:strCache>
                <c:ptCount val="16"/>
                <c:pt idx="0">
                  <c:v>0-7 j</c:v>
                </c:pt>
                <c:pt idx="1">
                  <c:v>8-14 j</c:v>
                </c:pt>
                <c:pt idx="2">
                  <c:v>15-28 j</c:v>
                </c:pt>
                <c:pt idx="3">
                  <c:v>29 j &lt; 1 a</c:v>
                </c:pt>
                <c:pt idx="4">
                  <c:v>1-9 a</c:v>
                </c:pt>
                <c:pt idx="5">
                  <c:v>10-19 a</c:v>
                </c:pt>
                <c:pt idx="6">
                  <c:v>20-29 a</c:v>
                </c:pt>
                <c:pt idx="7">
                  <c:v>30-39 a</c:v>
                </c:pt>
                <c:pt idx="8">
                  <c:v>40-49 a</c:v>
                </c:pt>
                <c:pt idx="9">
                  <c:v>50-59 a</c:v>
                </c:pt>
                <c:pt idx="10">
                  <c:v>60-69 a</c:v>
                </c:pt>
                <c:pt idx="11">
                  <c:v>70-79 a</c:v>
                </c:pt>
                <c:pt idx="12">
                  <c:v>80-89 a</c:v>
                </c:pt>
                <c:pt idx="13">
                  <c:v>90-99 a</c:v>
                </c:pt>
                <c:pt idx="14">
                  <c:v>100-109 a</c:v>
                </c:pt>
                <c:pt idx="15">
                  <c:v>110-119 a</c:v>
                </c:pt>
              </c:strCache>
            </c:strRef>
          </c:cat>
          <c:val>
            <c:numRef>
              <c:f>'Gr A1.V5-A2.V17'!$P$14:$P$29</c:f>
              <c:numCache>
                <c:formatCode>0.0%</c:formatCode>
                <c:ptCount val="16"/>
                <c:pt idx="0">
                  <c:v>1.9928619309020419E-4</c:v>
                </c:pt>
                <c:pt idx="1">
                  <c:v>3.9857238618040838E-4</c:v>
                </c:pt>
                <c:pt idx="2">
                  <c:v>2.7175389966846024E-4</c:v>
                </c:pt>
                <c:pt idx="3">
                  <c:v>7.6091091907168869E-3</c:v>
                </c:pt>
                <c:pt idx="4">
                  <c:v>3.9748537058173453E-2</c:v>
                </c:pt>
                <c:pt idx="5">
                  <c:v>8.180698226352881E-2</c:v>
                </c:pt>
                <c:pt idx="6">
                  <c:v>0.16643114662028732</c:v>
                </c:pt>
                <c:pt idx="7">
                  <c:v>0.17592441618203888</c:v>
                </c:pt>
                <c:pt idx="8">
                  <c:v>0.1755530191858253</c:v>
                </c:pt>
                <c:pt idx="9">
                  <c:v>0.14630324111817672</c:v>
                </c:pt>
                <c:pt idx="10">
                  <c:v>9.7541533054332663E-2</c:v>
                </c:pt>
                <c:pt idx="11">
                  <c:v>6.7702954870735729E-2</c:v>
                </c:pt>
                <c:pt idx="12">
                  <c:v>3.607985941264924E-2</c:v>
                </c:pt>
                <c:pt idx="13">
                  <c:v>4.1940685182165699E-3</c:v>
                </c:pt>
                <c:pt idx="14">
                  <c:v>1.6305233980107615E-4</c:v>
                </c:pt>
                <c:pt idx="15">
                  <c:v>7.2467706578256065E-5</c:v>
                </c:pt>
              </c:numCache>
            </c:numRef>
          </c:val>
          <c:smooth val="0"/>
        </c:ser>
        <c:ser>
          <c:idx val="5"/>
          <c:order val="5"/>
          <c:tx>
            <c:strRef>
              <c:f>'Gr A1.V5-A2.V17'!$Q$13</c:f>
              <c:strCache>
                <c:ptCount val="1"/>
                <c:pt idx="0">
                  <c:v>Hospitalisation de jour V</c:v>
                </c:pt>
              </c:strCache>
            </c:strRef>
          </c:tx>
          <c:spPr>
            <a:ln>
              <a:solidFill>
                <a:srgbClr val="92D050"/>
              </a:solidFill>
            </a:ln>
          </c:spPr>
          <c:marker>
            <c:spPr>
              <a:solidFill>
                <a:srgbClr val="92D050"/>
              </a:solidFill>
              <a:ln>
                <a:solidFill>
                  <a:srgbClr val="92D050"/>
                </a:solidFill>
              </a:ln>
            </c:spPr>
          </c:marker>
          <c:cat>
            <c:strRef>
              <c:f>'Gr A1.V5-A2.V17'!$K$14:$K$29</c:f>
              <c:strCache>
                <c:ptCount val="16"/>
                <c:pt idx="0">
                  <c:v>0-7 j</c:v>
                </c:pt>
                <c:pt idx="1">
                  <c:v>8-14 j</c:v>
                </c:pt>
                <c:pt idx="2">
                  <c:v>15-28 j</c:v>
                </c:pt>
                <c:pt idx="3">
                  <c:v>29 j &lt; 1 a</c:v>
                </c:pt>
                <c:pt idx="4">
                  <c:v>1-9 a</c:v>
                </c:pt>
                <c:pt idx="5">
                  <c:v>10-19 a</c:v>
                </c:pt>
                <c:pt idx="6">
                  <c:v>20-29 a</c:v>
                </c:pt>
                <c:pt idx="7">
                  <c:v>30-39 a</c:v>
                </c:pt>
                <c:pt idx="8">
                  <c:v>40-49 a</c:v>
                </c:pt>
                <c:pt idx="9">
                  <c:v>50-59 a</c:v>
                </c:pt>
                <c:pt idx="10">
                  <c:v>60-69 a</c:v>
                </c:pt>
                <c:pt idx="11">
                  <c:v>70-79 a</c:v>
                </c:pt>
                <c:pt idx="12">
                  <c:v>80-89 a</c:v>
                </c:pt>
                <c:pt idx="13">
                  <c:v>90-99 a</c:v>
                </c:pt>
                <c:pt idx="14">
                  <c:v>100-109 a</c:v>
                </c:pt>
                <c:pt idx="15">
                  <c:v>110-119 a</c:v>
                </c:pt>
              </c:strCache>
            </c:strRef>
          </c:cat>
          <c:val>
            <c:numRef>
              <c:f>'Gr A1.V5-A2.V17'!$Q$14:$Q$29</c:f>
              <c:numCache>
                <c:formatCode>0.0%</c:formatCode>
                <c:ptCount val="16"/>
                <c:pt idx="0">
                  <c:v>1.0077043578633004E-4</c:v>
                </c:pt>
                <c:pt idx="1">
                  <c:v>3.2979415348253463E-4</c:v>
                </c:pt>
                <c:pt idx="2">
                  <c:v>2.7482846123544553E-4</c:v>
                </c:pt>
                <c:pt idx="3">
                  <c:v>6.2569279674603104E-3</c:v>
                </c:pt>
                <c:pt idx="4">
                  <c:v>2.9910497531124323E-2</c:v>
                </c:pt>
                <c:pt idx="5">
                  <c:v>8.5737318956751157E-2</c:v>
                </c:pt>
                <c:pt idx="6">
                  <c:v>0.1959984976044119</c:v>
                </c:pt>
                <c:pt idx="7">
                  <c:v>0.1780888428805687</c:v>
                </c:pt>
                <c:pt idx="8">
                  <c:v>0.15678963713482169</c:v>
                </c:pt>
                <c:pt idx="9">
                  <c:v>0.12392931411977025</c:v>
                </c:pt>
                <c:pt idx="10">
                  <c:v>8.3987577753552159E-2</c:v>
                </c:pt>
                <c:pt idx="11">
                  <c:v>7.3498291483065983E-2</c:v>
                </c:pt>
                <c:pt idx="12">
                  <c:v>5.3802251761192389E-2</c:v>
                </c:pt>
                <c:pt idx="13">
                  <c:v>1.0938172757170732E-2</c:v>
                </c:pt>
                <c:pt idx="14">
                  <c:v>3.4811605089823104E-4</c:v>
                </c:pt>
                <c:pt idx="15">
                  <c:v>9.1609487078481853E-6</c:v>
                </c:pt>
              </c:numCache>
            </c:numRef>
          </c:val>
          <c:smooth val="0"/>
        </c:ser>
        <c:dLbls>
          <c:showLegendKey val="0"/>
          <c:showVal val="0"/>
          <c:showCatName val="0"/>
          <c:showSerName val="0"/>
          <c:showPercent val="0"/>
          <c:showBubbleSize val="0"/>
        </c:dLbls>
        <c:marker val="1"/>
        <c:smooth val="0"/>
        <c:axId val="426546456"/>
        <c:axId val="426546848"/>
      </c:lineChart>
      <c:catAx>
        <c:axId val="426546456"/>
        <c:scaling>
          <c:orientation val="minMax"/>
        </c:scaling>
        <c:delete val="0"/>
        <c:axPos val="b"/>
        <c:numFmt formatCode="General" sourceLinked="1"/>
        <c:majorTickMark val="none"/>
        <c:minorTickMark val="none"/>
        <c:tickLblPos val="nextTo"/>
        <c:txPr>
          <a:bodyPr rot="-1260000"/>
          <a:lstStyle/>
          <a:p>
            <a:pPr>
              <a:defRPr lang="fr-FR"/>
            </a:pPr>
            <a:endParaRPr lang="fr-FR"/>
          </a:p>
        </c:txPr>
        <c:crossAx val="426546848"/>
        <c:crosses val="autoZero"/>
        <c:auto val="1"/>
        <c:lblAlgn val="ctr"/>
        <c:lblOffset val="100"/>
        <c:noMultiLvlLbl val="0"/>
      </c:catAx>
      <c:valAx>
        <c:axId val="426546848"/>
        <c:scaling>
          <c:orientation val="minMax"/>
          <c:max val="0.26"/>
          <c:min val="0"/>
        </c:scaling>
        <c:delete val="0"/>
        <c:axPos val="l"/>
        <c:majorGridlines/>
        <c:numFmt formatCode="0.0%" sourceLinked="1"/>
        <c:majorTickMark val="none"/>
        <c:minorTickMark val="none"/>
        <c:tickLblPos val="nextTo"/>
        <c:spPr>
          <a:ln w="9525">
            <a:noFill/>
          </a:ln>
        </c:spPr>
        <c:txPr>
          <a:bodyPr/>
          <a:lstStyle/>
          <a:p>
            <a:pPr>
              <a:defRPr lang="fr-FR"/>
            </a:pPr>
            <a:endParaRPr lang="fr-FR"/>
          </a:p>
        </c:txPr>
        <c:crossAx val="426546456"/>
        <c:crosses val="autoZero"/>
        <c:crossBetween val="between"/>
        <c:minorUnit val="1.0000000000000005E-2"/>
      </c:valAx>
    </c:plotArea>
    <c:legend>
      <c:legendPos val="b"/>
      <c:overlay val="0"/>
      <c:txPr>
        <a:bodyPr/>
        <a:lstStyle/>
        <a:p>
          <a:pPr>
            <a:defRPr lang="fr-FR"/>
          </a:pPr>
          <a:endParaRPr lang="fr-FR"/>
        </a:p>
      </c:txPr>
    </c:legend>
    <c:plotVisOnly val="1"/>
    <c:dispBlanksAs val="gap"/>
    <c:showDLblsOverMax val="0"/>
  </c:chart>
  <c:printSettings>
    <c:headerFooter/>
    <c:pageMargins b="0.75000000000000711" l="0.70000000000000062" r="0.70000000000000062" t="0.750000000000007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fr-FR"/>
            </a:pPr>
            <a:r>
              <a:rPr lang="en-US" sz="1400" spc="-20" baseline="0"/>
              <a:t>Pourcentage de séjours au service des urgences par mois d'admission (100 % pour chaque type de séjour)</a:t>
            </a:r>
          </a:p>
        </c:rich>
      </c:tx>
      <c:layout>
        <c:manualLayout>
          <c:xMode val="edge"/>
          <c:yMode val="edge"/>
          <c:x val="0.1252206068858718"/>
          <c:y val="2.0313667552701597E-2"/>
        </c:manualLayout>
      </c:layout>
      <c:overlay val="0"/>
    </c:title>
    <c:autoTitleDeleted val="0"/>
    <c:plotArea>
      <c:layout>
        <c:manualLayout>
          <c:layoutTarget val="inner"/>
          <c:xMode val="edge"/>
          <c:yMode val="edge"/>
          <c:x val="8.0548542146181068E-2"/>
          <c:y val="0.15054110594942732"/>
          <c:w val="0.89981890835154887"/>
          <c:h val="0.63619972358584653"/>
        </c:manualLayout>
      </c:layout>
      <c:lineChart>
        <c:grouping val="standard"/>
        <c:varyColors val="0"/>
        <c:ser>
          <c:idx val="0"/>
          <c:order val="0"/>
          <c:tx>
            <c:strRef>
              <c:f>'Gr A5.V9'!$M$13</c:f>
              <c:strCache>
                <c:ptCount val="1"/>
                <c:pt idx="0">
                  <c:v>Urgences ambulatoire</c:v>
                </c:pt>
              </c:strCache>
            </c:strRef>
          </c:tx>
          <c:cat>
            <c:strRef>
              <c:f>'Gr A5.V9'!$L$14:$L$25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 A5.V9'!$M$14:$M$25</c:f>
              <c:numCache>
                <c:formatCode>0.0%</c:formatCode>
                <c:ptCount val="12"/>
                <c:pt idx="0">
                  <c:v>7.8415473195092983E-2</c:v>
                </c:pt>
                <c:pt idx="1">
                  <c:v>7.4932419791455873E-2</c:v>
                </c:pt>
                <c:pt idx="2">
                  <c:v>8.8456097682037022E-2</c:v>
                </c:pt>
                <c:pt idx="3">
                  <c:v>8.6180515518630374E-2</c:v>
                </c:pt>
                <c:pt idx="4">
                  <c:v>9.341770677825674E-2</c:v>
                </c:pt>
                <c:pt idx="5">
                  <c:v>8.9394393515354456E-2</c:v>
                </c:pt>
                <c:pt idx="6">
                  <c:v>8.6762774377555738E-2</c:v>
                </c:pt>
                <c:pt idx="7">
                  <c:v>7.8685125863365804E-2</c:v>
                </c:pt>
                <c:pt idx="8">
                  <c:v>8.1841255235557117E-2</c:v>
                </c:pt>
                <c:pt idx="9">
                  <c:v>8.5727594488204009E-2</c:v>
                </c:pt>
                <c:pt idx="10">
                  <c:v>7.7622742076506906E-2</c:v>
                </c:pt>
                <c:pt idx="11">
                  <c:v>7.8563901477982978E-2</c:v>
                </c:pt>
              </c:numCache>
            </c:numRef>
          </c:val>
          <c:smooth val="0"/>
        </c:ser>
        <c:ser>
          <c:idx val="1"/>
          <c:order val="1"/>
          <c:tx>
            <c:strRef>
              <c:f>'Gr A5.V9'!$N$13</c:f>
              <c:strCache>
                <c:ptCount val="1"/>
                <c:pt idx="0">
                  <c:v>Hospitalisation classique</c:v>
                </c:pt>
              </c:strCache>
            </c:strRef>
          </c:tx>
          <c:marker>
            <c:symbol val="square"/>
            <c:size val="6"/>
          </c:marker>
          <c:cat>
            <c:strRef>
              <c:f>'Gr A5.V9'!$L$14:$L$25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 A5.V9'!$N$14:$N$25</c:f>
              <c:numCache>
                <c:formatCode>0.0%</c:formatCode>
                <c:ptCount val="12"/>
                <c:pt idx="0">
                  <c:v>8.6435729438281705E-2</c:v>
                </c:pt>
                <c:pt idx="1">
                  <c:v>7.9780240420736295E-2</c:v>
                </c:pt>
                <c:pt idx="2">
                  <c:v>8.7437022141689136E-2</c:v>
                </c:pt>
                <c:pt idx="3">
                  <c:v>8.2264827418570732E-2</c:v>
                </c:pt>
                <c:pt idx="4">
                  <c:v>8.6049023290758822E-2</c:v>
                </c:pt>
                <c:pt idx="5">
                  <c:v>8.2274495072258799E-2</c:v>
                </c:pt>
                <c:pt idx="6">
                  <c:v>8.078567640429575E-2</c:v>
                </c:pt>
                <c:pt idx="7">
                  <c:v>7.9899014451761174E-2</c:v>
                </c:pt>
                <c:pt idx="8">
                  <c:v>8.1027367746497547E-2</c:v>
                </c:pt>
                <c:pt idx="9">
                  <c:v>8.3717737658549521E-2</c:v>
                </c:pt>
                <c:pt idx="10">
                  <c:v>8.1686149290670432E-2</c:v>
                </c:pt>
                <c:pt idx="11">
                  <c:v>8.8642716665930085E-2</c:v>
                </c:pt>
              </c:numCache>
            </c:numRef>
          </c:val>
          <c:smooth val="0"/>
        </c:ser>
        <c:ser>
          <c:idx val="2"/>
          <c:order val="2"/>
          <c:tx>
            <c:strRef>
              <c:f>'Gr A5.V9'!$O$13</c:f>
              <c:strCache>
                <c:ptCount val="1"/>
                <c:pt idx="0">
                  <c:v>Hospitalisation de jour</c:v>
                </c:pt>
              </c:strCache>
            </c:strRef>
          </c:tx>
          <c:cat>
            <c:strRef>
              <c:f>'Gr A5.V9'!$L$14:$L$25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 A5.V9'!$O$14:$O$25</c:f>
              <c:numCache>
                <c:formatCode>0.0%</c:formatCode>
                <c:ptCount val="12"/>
                <c:pt idx="0">
                  <c:v>7.6148790519090709E-2</c:v>
                </c:pt>
                <c:pt idx="1">
                  <c:v>7.0819878209303286E-2</c:v>
                </c:pt>
                <c:pt idx="2">
                  <c:v>8.1099668878696643E-2</c:v>
                </c:pt>
                <c:pt idx="3">
                  <c:v>7.7009614815287147E-2</c:v>
                </c:pt>
                <c:pt idx="4">
                  <c:v>8.1814745145907447E-2</c:v>
                </c:pt>
                <c:pt idx="5">
                  <c:v>8.345441047199588E-2</c:v>
                </c:pt>
                <c:pt idx="6">
                  <c:v>8.7726649571637436E-2</c:v>
                </c:pt>
                <c:pt idx="7">
                  <c:v>8.2812208219277914E-2</c:v>
                </c:pt>
                <c:pt idx="8">
                  <c:v>8.35227298605829E-2</c:v>
                </c:pt>
                <c:pt idx="9">
                  <c:v>9.7414338873276649E-2</c:v>
                </c:pt>
                <c:pt idx="10">
                  <c:v>9.3679545630519639E-2</c:v>
                </c:pt>
                <c:pt idx="11">
                  <c:v>8.4497419804424365E-2</c:v>
                </c:pt>
              </c:numCache>
            </c:numRef>
          </c:val>
          <c:smooth val="0"/>
        </c:ser>
        <c:ser>
          <c:idx val="3"/>
          <c:order val="3"/>
          <c:tx>
            <c:strRef>
              <c:f>'Gr A5.V9'!$P$13</c:f>
              <c:strCache>
                <c:ptCount val="1"/>
                <c:pt idx="0">
                  <c:v>Tous les séjours aux urgences</c:v>
                </c:pt>
              </c:strCache>
            </c:strRef>
          </c:tx>
          <c:spPr>
            <a:ln>
              <a:solidFill>
                <a:schemeClr val="tx1">
                  <a:lumMod val="50000"/>
                  <a:lumOff val="50000"/>
                </a:schemeClr>
              </a:solidFill>
            </a:ln>
          </c:spPr>
          <c:marker>
            <c:symbol val="circle"/>
            <c:size val="5"/>
            <c:spPr>
              <a:solidFill>
                <a:schemeClr val="tx1">
                  <a:lumMod val="50000"/>
                  <a:lumOff val="50000"/>
                </a:schemeClr>
              </a:solidFill>
              <a:ln>
                <a:solidFill>
                  <a:schemeClr val="bg1">
                    <a:lumMod val="50000"/>
                  </a:schemeClr>
                </a:solidFill>
              </a:ln>
            </c:spPr>
          </c:marker>
          <c:cat>
            <c:strRef>
              <c:f>'Gr A5.V9'!$L$14:$L$25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 A5.V9'!$P$14:$P$25</c:f>
              <c:numCache>
                <c:formatCode>0.0%</c:formatCode>
                <c:ptCount val="12"/>
                <c:pt idx="0">
                  <c:v>8.0162650477523342E-2</c:v>
                </c:pt>
                <c:pt idx="1">
                  <c:v>7.5790357657962118E-2</c:v>
                </c:pt>
                <c:pt idx="2">
                  <c:v>8.7681796328879874E-2</c:v>
                </c:pt>
                <c:pt idx="3">
                  <c:v>8.4584961247605631E-2</c:v>
                </c:pt>
                <c:pt idx="4">
                  <c:v>9.0823713378715851E-2</c:v>
                </c:pt>
                <c:pt idx="5">
                  <c:v>8.7268819171617176E-2</c:v>
                </c:pt>
                <c:pt idx="6">
                  <c:v>8.540828303841938E-2</c:v>
                </c:pt>
                <c:pt idx="7">
                  <c:v>7.9272528397526881E-2</c:v>
                </c:pt>
                <c:pt idx="8">
                  <c:v>8.1768819007084451E-2</c:v>
                </c:pt>
                <c:pt idx="9">
                  <c:v>8.6093068268908349E-2</c:v>
                </c:pt>
                <c:pt idx="10">
                  <c:v>7.9750989582116474E-2</c:v>
                </c:pt>
                <c:pt idx="11">
                  <c:v>8.1394013443640459E-2</c:v>
                </c:pt>
              </c:numCache>
            </c:numRef>
          </c:val>
          <c:smooth val="0"/>
        </c:ser>
        <c:dLbls>
          <c:showLegendKey val="0"/>
          <c:showVal val="0"/>
          <c:showCatName val="0"/>
          <c:showSerName val="0"/>
          <c:showPercent val="0"/>
          <c:showBubbleSize val="0"/>
        </c:dLbls>
        <c:marker val="1"/>
        <c:smooth val="0"/>
        <c:axId val="426547632"/>
        <c:axId val="426548024"/>
      </c:lineChart>
      <c:catAx>
        <c:axId val="426547632"/>
        <c:scaling>
          <c:orientation val="minMax"/>
        </c:scaling>
        <c:delete val="0"/>
        <c:axPos val="b"/>
        <c:numFmt formatCode="General" sourceLinked="1"/>
        <c:majorTickMark val="none"/>
        <c:minorTickMark val="none"/>
        <c:tickLblPos val="nextTo"/>
        <c:txPr>
          <a:bodyPr rot="-1260000"/>
          <a:lstStyle/>
          <a:p>
            <a:pPr>
              <a:defRPr lang="fr-FR"/>
            </a:pPr>
            <a:endParaRPr lang="fr-FR"/>
          </a:p>
        </c:txPr>
        <c:crossAx val="426548024"/>
        <c:crosses val="autoZero"/>
        <c:auto val="1"/>
        <c:lblAlgn val="ctr"/>
        <c:lblOffset val="100"/>
        <c:noMultiLvlLbl val="0"/>
      </c:catAx>
      <c:valAx>
        <c:axId val="426548024"/>
        <c:scaling>
          <c:orientation val="minMax"/>
          <c:min val="6.0000000000000032E-2"/>
        </c:scaling>
        <c:delete val="0"/>
        <c:axPos val="l"/>
        <c:majorGridlines/>
        <c:numFmt formatCode="0.0%" sourceLinked="1"/>
        <c:majorTickMark val="none"/>
        <c:minorTickMark val="none"/>
        <c:tickLblPos val="nextTo"/>
        <c:spPr>
          <a:ln w="9525">
            <a:noFill/>
          </a:ln>
        </c:spPr>
        <c:txPr>
          <a:bodyPr/>
          <a:lstStyle/>
          <a:p>
            <a:pPr>
              <a:defRPr lang="fr-FR"/>
            </a:pPr>
            <a:endParaRPr lang="fr-FR"/>
          </a:p>
        </c:txPr>
        <c:crossAx val="426547632"/>
        <c:crosses val="autoZero"/>
        <c:crossBetween val="between"/>
      </c:valAx>
    </c:plotArea>
    <c:legend>
      <c:legendPos val="b"/>
      <c:overlay val="0"/>
      <c:txPr>
        <a:bodyPr/>
        <a:lstStyle/>
        <a:p>
          <a:pPr>
            <a:defRPr lang="fr-FR"/>
          </a:pPr>
          <a:endParaRPr lang="fr-FR"/>
        </a:p>
      </c:txPr>
    </c:legend>
    <c:plotVisOnly val="1"/>
    <c:dispBlanksAs val="gap"/>
    <c:showDLblsOverMax val="0"/>
  </c:chart>
  <c:printSettings>
    <c:headerFooter/>
    <c:pageMargins b="0.75000000000000688" l="0.70000000000000062" r="0.70000000000000062" t="0.750000000000006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fr-FR"/>
            </a:pPr>
            <a:r>
              <a:rPr lang="en-US" sz="1400" spc="-30" baseline="0"/>
              <a:t>Pourcentage de séjours au service des urgences par mois d'admission (100 % pour l'ensemble des urgences)</a:t>
            </a:r>
          </a:p>
        </c:rich>
      </c:tx>
      <c:overlay val="0"/>
    </c:title>
    <c:autoTitleDeleted val="0"/>
    <c:plotArea>
      <c:layout>
        <c:manualLayout>
          <c:layoutTarget val="inner"/>
          <c:xMode val="edge"/>
          <c:yMode val="edge"/>
          <c:x val="8.054854214618111E-2"/>
          <c:y val="0.15054110594942743"/>
          <c:w val="0.89981890835154887"/>
          <c:h val="0.64071570804369615"/>
        </c:manualLayout>
      </c:layout>
      <c:barChart>
        <c:barDir val="col"/>
        <c:grouping val="stacked"/>
        <c:varyColors val="0"/>
        <c:ser>
          <c:idx val="0"/>
          <c:order val="0"/>
          <c:tx>
            <c:strRef>
              <c:f>'Gr A5.V9'!$M$39</c:f>
              <c:strCache>
                <c:ptCount val="1"/>
                <c:pt idx="0">
                  <c:v>Urgences ambulatoire</c:v>
                </c:pt>
              </c:strCache>
            </c:strRef>
          </c:tx>
          <c:invertIfNegative val="0"/>
          <c:cat>
            <c:strRef>
              <c:f>'Gr A5.V9'!$L$40:$L$51</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 A5.V9'!$M$40:$M$51</c:f>
              <c:numCache>
                <c:formatCode>0.0%</c:formatCode>
                <c:ptCount val="12"/>
                <c:pt idx="0">
                  <c:v>5.4066442924088874E-2</c:v>
                </c:pt>
                <c:pt idx="1">
                  <c:v>5.1664923168150148E-2</c:v>
                </c:pt>
                <c:pt idx="2">
                  <c:v>6.0989322154760148E-2</c:v>
                </c:pt>
                <c:pt idx="3">
                  <c:v>5.9420338022625883E-2</c:v>
                </c:pt>
                <c:pt idx="4">
                  <c:v>6.4410286718029397E-2</c:v>
                </c:pt>
                <c:pt idx="5">
                  <c:v>6.1636264856894364E-2</c:v>
                </c:pt>
                <c:pt idx="6">
                  <c:v>5.982179788865017E-2</c:v>
                </c:pt>
                <c:pt idx="7">
                  <c:v>5.4252364911223074E-2</c:v>
                </c:pt>
                <c:pt idx="8">
                  <c:v>5.6428474824353085E-2</c:v>
                </c:pt>
                <c:pt idx="9">
                  <c:v>5.9108054897333222E-2</c:v>
                </c:pt>
                <c:pt idx="10">
                  <c:v>5.3519865188460726E-2</c:v>
                </c:pt>
                <c:pt idx="11">
                  <c:v>5.4168782283378673E-2</c:v>
                </c:pt>
              </c:numCache>
            </c:numRef>
          </c:val>
        </c:ser>
        <c:ser>
          <c:idx val="1"/>
          <c:order val="1"/>
          <c:tx>
            <c:strRef>
              <c:f>'Gr A5.V9'!$N$39</c:f>
              <c:strCache>
                <c:ptCount val="1"/>
                <c:pt idx="0">
                  <c:v>Hospitalisation classique</c:v>
                </c:pt>
              </c:strCache>
            </c:strRef>
          </c:tx>
          <c:invertIfNegative val="0"/>
          <c:cat>
            <c:strRef>
              <c:f>'Gr A5.V9'!$L$40:$L$51</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 A5.V9'!$N$40:$N$51</c:f>
              <c:numCache>
                <c:formatCode>0.0%</c:formatCode>
                <c:ptCount val="12"/>
                <c:pt idx="0">
                  <c:v>2.0594562061581969E-2</c:v>
                </c:pt>
                <c:pt idx="1">
                  <c:v>1.9008795590786037E-2</c:v>
                </c:pt>
                <c:pt idx="2">
                  <c:v>2.0833134522948861E-2</c:v>
                </c:pt>
                <c:pt idx="3">
                  <c:v>1.9600784360439882E-2</c:v>
                </c:pt>
                <c:pt idx="4">
                  <c:v>2.0502423731674754E-2</c:v>
                </c:pt>
                <c:pt idx="5">
                  <c:v>1.960308781868756E-2</c:v>
                </c:pt>
                <c:pt idx="6">
                  <c:v>1.9248355248544791E-2</c:v>
                </c:pt>
                <c:pt idx="7">
                  <c:v>1.9037095220686109E-2</c:v>
                </c:pt>
                <c:pt idx="8">
                  <c:v>1.93059417047368E-2</c:v>
                </c:pt>
                <c:pt idx="9">
                  <c:v>1.9946961228519841E-2</c:v>
                </c:pt>
                <c:pt idx="10">
                  <c:v>1.9462905931043016E-2</c:v>
                </c:pt>
                <c:pt idx="11">
                  <c:v>2.1120408672980994E-2</c:v>
                </c:pt>
              </c:numCache>
            </c:numRef>
          </c:val>
        </c:ser>
        <c:ser>
          <c:idx val="2"/>
          <c:order val="2"/>
          <c:tx>
            <c:strRef>
              <c:f>'Gr A5.V9'!$O$39</c:f>
              <c:strCache>
                <c:ptCount val="1"/>
                <c:pt idx="0">
                  <c:v>Hospitalisation de jour</c:v>
                </c:pt>
              </c:strCache>
            </c:strRef>
          </c:tx>
          <c:invertIfNegative val="0"/>
          <c:cat>
            <c:strRef>
              <c:f>'Gr A5.V9'!$L$40:$L$51</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 A5.V9'!$O$40:$O$51</c:f>
              <c:numCache>
                <c:formatCode>0.0%</c:formatCode>
                <c:ptCount val="12"/>
                <c:pt idx="0">
                  <c:v>5.5016454918525035E-3</c:v>
                </c:pt>
                <c:pt idx="1">
                  <c:v>5.1166388990259333E-3</c:v>
                </c:pt>
                <c:pt idx="2">
                  <c:v>5.8593396511708645E-3</c:v>
                </c:pt>
                <c:pt idx="3">
                  <c:v>5.5638388645398726E-3</c:v>
                </c:pt>
                <c:pt idx="4">
                  <c:v>5.9110029290116942E-3</c:v>
                </c:pt>
                <c:pt idx="5">
                  <c:v>6.0294664960352544E-3</c:v>
                </c:pt>
                <c:pt idx="6">
                  <c:v>6.3381299012244194E-3</c:v>
                </c:pt>
                <c:pt idx="7">
                  <c:v>5.9830682656176939E-3</c:v>
                </c:pt>
                <c:pt idx="8">
                  <c:v>6.0344024779945696E-3</c:v>
                </c:pt>
                <c:pt idx="9">
                  <c:v>7.0380521430552876E-3</c:v>
                </c:pt>
                <c:pt idx="10">
                  <c:v>6.768218462612734E-3</c:v>
                </c:pt>
                <c:pt idx="11">
                  <c:v>6.1048224872807975E-3</c:v>
                </c:pt>
              </c:numCache>
            </c:numRef>
          </c:val>
        </c:ser>
        <c:dLbls>
          <c:showLegendKey val="0"/>
          <c:showVal val="0"/>
          <c:showCatName val="0"/>
          <c:showSerName val="0"/>
          <c:showPercent val="0"/>
          <c:showBubbleSize val="0"/>
        </c:dLbls>
        <c:gapWidth val="150"/>
        <c:overlap val="100"/>
        <c:axId val="426548808"/>
        <c:axId val="426549200"/>
      </c:barChart>
      <c:catAx>
        <c:axId val="426548808"/>
        <c:scaling>
          <c:orientation val="minMax"/>
        </c:scaling>
        <c:delete val="0"/>
        <c:axPos val="b"/>
        <c:numFmt formatCode="General" sourceLinked="1"/>
        <c:majorTickMark val="none"/>
        <c:minorTickMark val="none"/>
        <c:tickLblPos val="nextTo"/>
        <c:txPr>
          <a:bodyPr rot="-1260000"/>
          <a:lstStyle/>
          <a:p>
            <a:pPr>
              <a:defRPr lang="fr-FR"/>
            </a:pPr>
            <a:endParaRPr lang="fr-FR"/>
          </a:p>
        </c:txPr>
        <c:crossAx val="426549200"/>
        <c:crosses val="autoZero"/>
        <c:auto val="1"/>
        <c:lblAlgn val="ctr"/>
        <c:lblOffset val="100"/>
        <c:noMultiLvlLbl val="0"/>
      </c:catAx>
      <c:valAx>
        <c:axId val="426549200"/>
        <c:scaling>
          <c:orientation val="minMax"/>
          <c:min val="0"/>
        </c:scaling>
        <c:delete val="0"/>
        <c:axPos val="l"/>
        <c:majorGridlines/>
        <c:numFmt formatCode="0.0%" sourceLinked="1"/>
        <c:majorTickMark val="none"/>
        <c:minorTickMark val="none"/>
        <c:tickLblPos val="nextTo"/>
        <c:spPr>
          <a:ln w="9525">
            <a:noFill/>
          </a:ln>
        </c:spPr>
        <c:txPr>
          <a:bodyPr/>
          <a:lstStyle/>
          <a:p>
            <a:pPr>
              <a:defRPr lang="fr-FR"/>
            </a:pPr>
            <a:endParaRPr lang="fr-FR"/>
          </a:p>
        </c:txPr>
        <c:crossAx val="426548808"/>
        <c:crosses val="autoZero"/>
        <c:crossBetween val="between"/>
      </c:valAx>
    </c:plotArea>
    <c:legend>
      <c:legendPos val="b"/>
      <c:overlay val="0"/>
      <c:txPr>
        <a:bodyPr/>
        <a:lstStyle/>
        <a:p>
          <a:pPr>
            <a:defRPr lang="fr-FR"/>
          </a:pPr>
          <a:endParaRPr lang="fr-FR"/>
        </a:p>
      </c:txPr>
    </c:legend>
    <c:plotVisOnly val="1"/>
    <c:dispBlanksAs val="gap"/>
    <c:showDLblsOverMax val="0"/>
  </c:chart>
  <c:printSettings>
    <c:headerFooter/>
    <c:pageMargins b="0.75000000000000711" l="0.70000000000000062" r="0.70000000000000062" t="0.750000000000007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fr-FR"/>
            </a:pPr>
            <a:r>
              <a:rPr lang="en-US" sz="1400" b="1" i="0" spc="-20" baseline="0">
                <a:latin typeface="Calibri" pitchFamily="34" charset="0"/>
              </a:rPr>
              <a:t>Pourcentage de séjours au service des urgences par jour d'admission (100 % pour chaque type de séjour)</a:t>
            </a:r>
          </a:p>
        </c:rich>
      </c:tx>
      <c:overlay val="0"/>
    </c:title>
    <c:autoTitleDeleted val="0"/>
    <c:plotArea>
      <c:layout>
        <c:manualLayout>
          <c:layoutTarget val="inner"/>
          <c:xMode val="edge"/>
          <c:yMode val="edge"/>
          <c:x val="8.054854214618111E-2"/>
          <c:y val="0.15054110594942743"/>
          <c:w val="0.89981890835154887"/>
          <c:h val="0.61841404378850962"/>
        </c:manualLayout>
      </c:layout>
      <c:lineChart>
        <c:grouping val="standard"/>
        <c:varyColors val="0"/>
        <c:ser>
          <c:idx val="0"/>
          <c:order val="0"/>
          <c:tx>
            <c:strRef>
              <c:f>'Gr A5.V10'!$M$13</c:f>
              <c:strCache>
                <c:ptCount val="1"/>
                <c:pt idx="0">
                  <c:v>Urgences ambulatoire</c:v>
                </c:pt>
              </c:strCache>
            </c:strRef>
          </c:tx>
          <c:cat>
            <c:strRef>
              <c:f>'Gr A5.V10'!$L$14:$L$20</c:f>
              <c:strCache>
                <c:ptCount val="7"/>
                <c:pt idx="0">
                  <c:v>Lundi</c:v>
                </c:pt>
                <c:pt idx="1">
                  <c:v>Mardi</c:v>
                </c:pt>
                <c:pt idx="2">
                  <c:v>Mercredi</c:v>
                </c:pt>
                <c:pt idx="3">
                  <c:v>Jeudi</c:v>
                </c:pt>
                <c:pt idx="4">
                  <c:v>Vendredi</c:v>
                </c:pt>
                <c:pt idx="5">
                  <c:v>Samedi</c:v>
                </c:pt>
                <c:pt idx="6">
                  <c:v>Dimanche</c:v>
                </c:pt>
              </c:strCache>
            </c:strRef>
          </c:cat>
          <c:val>
            <c:numRef>
              <c:f>'Gr A5.V10'!$M$14:$M$20</c:f>
              <c:numCache>
                <c:formatCode>0.0%</c:formatCode>
                <c:ptCount val="7"/>
                <c:pt idx="0">
                  <c:v>0.15948547407325389</c:v>
                </c:pt>
                <c:pt idx="1">
                  <c:v>0.14006141399177582</c:v>
                </c:pt>
                <c:pt idx="2">
                  <c:v>0.13341554955691054</c:v>
                </c:pt>
                <c:pt idx="3">
                  <c:v>0.13681937757482504</c:v>
                </c:pt>
                <c:pt idx="4">
                  <c:v>0.14165642145614349</c:v>
                </c:pt>
                <c:pt idx="5">
                  <c:v>0.14542583167564554</c:v>
                </c:pt>
                <c:pt idx="6">
                  <c:v>0.14313593167144564</c:v>
                </c:pt>
              </c:numCache>
            </c:numRef>
          </c:val>
          <c:smooth val="0"/>
        </c:ser>
        <c:ser>
          <c:idx val="1"/>
          <c:order val="1"/>
          <c:tx>
            <c:strRef>
              <c:f>'Gr A5.V10'!$N$13</c:f>
              <c:strCache>
                <c:ptCount val="1"/>
                <c:pt idx="0">
                  <c:v>Hospitalisation classique</c:v>
                </c:pt>
              </c:strCache>
            </c:strRef>
          </c:tx>
          <c:spPr>
            <a:ln>
              <a:solidFill>
                <a:srgbClr val="C00000"/>
              </a:solidFill>
            </a:ln>
          </c:spPr>
          <c:marker>
            <c:spPr>
              <a:solidFill>
                <a:srgbClr val="C00000"/>
              </a:solidFill>
              <a:ln>
                <a:solidFill>
                  <a:srgbClr val="C00000"/>
                </a:solidFill>
              </a:ln>
            </c:spPr>
          </c:marker>
          <c:cat>
            <c:strRef>
              <c:f>'Gr A5.V10'!$L$14:$L$20</c:f>
              <c:strCache>
                <c:ptCount val="7"/>
                <c:pt idx="0">
                  <c:v>Lundi</c:v>
                </c:pt>
                <c:pt idx="1">
                  <c:v>Mardi</c:v>
                </c:pt>
                <c:pt idx="2">
                  <c:v>Mercredi</c:v>
                </c:pt>
                <c:pt idx="3">
                  <c:v>Jeudi</c:v>
                </c:pt>
                <c:pt idx="4">
                  <c:v>Vendredi</c:v>
                </c:pt>
                <c:pt idx="5">
                  <c:v>Samedi</c:v>
                </c:pt>
                <c:pt idx="6">
                  <c:v>Dimanche</c:v>
                </c:pt>
              </c:strCache>
            </c:strRef>
          </c:cat>
          <c:val>
            <c:numRef>
              <c:f>'Gr A5.V10'!$N$14:$N$20</c:f>
              <c:numCache>
                <c:formatCode>0.0%</c:formatCode>
                <c:ptCount val="7"/>
                <c:pt idx="0">
                  <c:v>0.17068242586290713</c:v>
                </c:pt>
                <c:pt idx="1">
                  <c:v>0.14911803376497104</c:v>
                </c:pt>
                <c:pt idx="2">
                  <c:v>0.14410052150086181</c:v>
                </c:pt>
                <c:pt idx="3">
                  <c:v>0.14428696910770319</c:v>
                </c:pt>
                <c:pt idx="4">
                  <c:v>0.14430354222831132</c:v>
                </c:pt>
                <c:pt idx="5">
                  <c:v>0.12304299067485747</c:v>
                </c:pt>
                <c:pt idx="6">
                  <c:v>0.12446551686038804</c:v>
                </c:pt>
              </c:numCache>
            </c:numRef>
          </c:val>
          <c:smooth val="0"/>
        </c:ser>
        <c:ser>
          <c:idx val="2"/>
          <c:order val="2"/>
          <c:tx>
            <c:strRef>
              <c:f>'Gr A5.V10'!$O$13</c:f>
              <c:strCache>
                <c:ptCount val="1"/>
                <c:pt idx="0">
                  <c:v>Hospitalisation de jour</c:v>
                </c:pt>
              </c:strCache>
            </c:strRef>
          </c:tx>
          <c:marker>
            <c:spPr>
              <a:ln>
                <a:solidFill>
                  <a:schemeClr val="accent3"/>
                </a:solidFill>
              </a:ln>
            </c:spPr>
          </c:marker>
          <c:cat>
            <c:strRef>
              <c:f>'Gr A5.V10'!$L$14:$L$20</c:f>
              <c:strCache>
                <c:ptCount val="7"/>
                <c:pt idx="0">
                  <c:v>Lundi</c:v>
                </c:pt>
                <c:pt idx="1">
                  <c:v>Mardi</c:v>
                </c:pt>
                <c:pt idx="2">
                  <c:v>Mercredi</c:v>
                </c:pt>
                <c:pt idx="3">
                  <c:v>Jeudi</c:v>
                </c:pt>
                <c:pt idx="4">
                  <c:v>Vendredi</c:v>
                </c:pt>
                <c:pt idx="5">
                  <c:v>Samedi</c:v>
                </c:pt>
                <c:pt idx="6">
                  <c:v>Dimanche</c:v>
                </c:pt>
              </c:strCache>
            </c:strRef>
          </c:cat>
          <c:val>
            <c:numRef>
              <c:f>'Gr A5.V10'!$O$14:$O$20</c:f>
              <c:numCache>
                <c:formatCode>0.0%</c:formatCode>
                <c:ptCount val="7"/>
                <c:pt idx="0">
                  <c:v>0.15339524588147951</c:v>
                </c:pt>
                <c:pt idx="1">
                  <c:v>0.14531078489868235</c:v>
                </c:pt>
                <c:pt idx="2">
                  <c:v>0.13747227371479845</c:v>
                </c:pt>
                <c:pt idx="3">
                  <c:v>0.13977235979722805</c:v>
                </c:pt>
                <c:pt idx="4">
                  <c:v>0.14987452005629517</c:v>
                </c:pt>
                <c:pt idx="5">
                  <c:v>0.1381099213416106</c:v>
                </c:pt>
                <c:pt idx="6">
                  <c:v>0.13606489430990584</c:v>
                </c:pt>
              </c:numCache>
            </c:numRef>
          </c:val>
          <c:smooth val="0"/>
        </c:ser>
        <c:ser>
          <c:idx val="3"/>
          <c:order val="3"/>
          <c:tx>
            <c:strRef>
              <c:f>'Gr A5.V10'!$P$13</c:f>
              <c:strCache>
                <c:ptCount val="1"/>
                <c:pt idx="0">
                  <c:v>Tous les séjours aux urgences</c:v>
                </c:pt>
              </c:strCache>
            </c:strRef>
          </c:tx>
          <c:spPr>
            <a:ln>
              <a:solidFill>
                <a:schemeClr val="tx1">
                  <a:lumMod val="50000"/>
                  <a:lumOff val="50000"/>
                </a:schemeClr>
              </a:solidFill>
            </a:ln>
          </c:spPr>
          <c:marker>
            <c:symbol val="circle"/>
            <c:size val="5"/>
            <c:spPr>
              <a:solidFill>
                <a:schemeClr val="tx1">
                  <a:lumMod val="50000"/>
                  <a:lumOff val="50000"/>
                </a:schemeClr>
              </a:solidFill>
              <a:ln>
                <a:solidFill>
                  <a:schemeClr val="bg1">
                    <a:lumMod val="50000"/>
                  </a:schemeClr>
                </a:solidFill>
              </a:ln>
            </c:spPr>
          </c:marker>
          <c:cat>
            <c:strRef>
              <c:f>'Gr A5.V10'!$L$14:$L$20</c:f>
              <c:strCache>
                <c:ptCount val="7"/>
                <c:pt idx="0">
                  <c:v>Lundi</c:v>
                </c:pt>
                <c:pt idx="1">
                  <c:v>Mardi</c:v>
                </c:pt>
                <c:pt idx="2">
                  <c:v>Mercredi</c:v>
                </c:pt>
                <c:pt idx="3">
                  <c:v>Jeudi</c:v>
                </c:pt>
                <c:pt idx="4">
                  <c:v>Vendredi</c:v>
                </c:pt>
                <c:pt idx="5">
                  <c:v>Samedi</c:v>
                </c:pt>
                <c:pt idx="6">
                  <c:v>Dimanche</c:v>
                </c:pt>
              </c:strCache>
            </c:strRef>
          </c:cat>
          <c:val>
            <c:numRef>
              <c:f>'Gr A5.V10'!$P$14:$P$20</c:f>
              <c:numCache>
                <c:formatCode>0.0%</c:formatCode>
                <c:ptCount val="7"/>
                <c:pt idx="0">
                  <c:v>0.16171329908200607</c:v>
                </c:pt>
                <c:pt idx="1">
                  <c:v>0.14259854441182673</c:v>
                </c:pt>
                <c:pt idx="2">
                  <c:v>0.13625449133225115</c:v>
                </c:pt>
                <c:pt idx="3">
                  <c:v>0.13881198811810422</c:v>
                </c:pt>
                <c:pt idx="4">
                  <c:v>0.14288088257989956</c:v>
                </c:pt>
                <c:pt idx="5">
                  <c:v>0.13956423176870383</c:v>
                </c:pt>
                <c:pt idx="6">
                  <c:v>0.13817656270720841</c:v>
                </c:pt>
              </c:numCache>
            </c:numRef>
          </c:val>
          <c:smooth val="0"/>
        </c:ser>
        <c:dLbls>
          <c:showLegendKey val="0"/>
          <c:showVal val="0"/>
          <c:showCatName val="0"/>
          <c:showSerName val="0"/>
          <c:showPercent val="0"/>
          <c:showBubbleSize val="0"/>
        </c:dLbls>
        <c:marker val="1"/>
        <c:smooth val="0"/>
        <c:axId val="428832744"/>
        <c:axId val="428833528"/>
      </c:lineChart>
      <c:catAx>
        <c:axId val="428832744"/>
        <c:scaling>
          <c:orientation val="minMax"/>
        </c:scaling>
        <c:delete val="0"/>
        <c:axPos val="b"/>
        <c:numFmt formatCode="General" sourceLinked="1"/>
        <c:majorTickMark val="none"/>
        <c:minorTickMark val="none"/>
        <c:tickLblPos val="nextTo"/>
        <c:txPr>
          <a:bodyPr rot="-1260000"/>
          <a:lstStyle/>
          <a:p>
            <a:pPr>
              <a:defRPr lang="fr-FR"/>
            </a:pPr>
            <a:endParaRPr lang="fr-FR"/>
          </a:p>
        </c:txPr>
        <c:crossAx val="428833528"/>
        <c:crosses val="autoZero"/>
        <c:auto val="1"/>
        <c:lblAlgn val="ctr"/>
        <c:lblOffset val="100"/>
        <c:noMultiLvlLbl val="0"/>
      </c:catAx>
      <c:valAx>
        <c:axId val="428833528"/>
        <c:scaling>
          <c:orientation val="minMax"/>
          <c:min val="0.11"/>
        </c:scaling>
        <c:delete val="0"/>
        <c:axPos val="l"/>
        <c:majorGridlines/>
        <c:numFmt formatCode="0.0%" sourceLinked="1"/>
        <c:majorTickMark val="none"/>
        <c:minorTickMark val="none"/>
        <c:tickLblPos val="nextTo"/>
        <c:spPr>
          <a:ln w="9525">
            <a:noFill/>
          </a:ln>
        </c:spPr>
        <c:txPr>
          <a:bodyPr/>
          <a:lstStyle/>
          <a:p>
            <a:pPr>
              <a:defRPr lang="fr-FR"/>
            </a:pPr>
            <a:endParaRPr lang="fr-FR"/>
          </a:p>
        </c:txPr>
        <c:crossAx val="428832744"/>
        <c:crosses val="autoZero"/>
        <c:crossBetween val="between"/>
      </c:valAx>
    </c:plotArea>
    <c:legend>
      <c:legendPos val="b"/>
      <c:overlay val="0"/>
      <c:txPr>
        <a:bodyPr/>
        <a:lstStyle/>
        <a:p>
          <a:pPr>
            <a:defRPr lang="fr-FR"/>
          </a:pPr>
          <a:endParaRPr lang="fr-FR"/>
        </a:p>
      </c:txPr>
    </c:legend>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fr-FR" sz="1800" b="1" i="0" u="none" strike="noStrike" kern="1200" baseline="0">
                <a:solidFill>
                  <a:sysClr val="windowText" lastClr="000000"/>
                </a:solidFill>
                <a:latin typeface="+mn-lt"/>
                <a:ea typeface="+mn-ea"/>
                <a:cs typeface="+mn-cs"/>
              </a:defRPr>
            </a:pPr>
            <a:r>
              <a:rPr lang="en-US" sz="1400" b="1" i="0" spc="-20" baseline="0"/>
              <a:t>Pourcentage de séjours au service des urgences par jour d'admission (100 % pour chaque type de séjour)</a:t>
            </a:r>
            <a:endParaRPr lang="en-US" sz="1400" spc="-20" baseline="0"/>
          </a:p>
        </c:rich>
      </c:tx>
      <c:overlay val="0"/>
    </c:title>
    <c:autoTitleDeleted val="0"/>
    <c:plotArea>
      <c:layout>
        <c:manualLayout>
          <c:layoutTarget val="inner"/>
          <c:xMode val="edge"/>
          <c:yMode val="edge"/>
          <c:x val="8.0548542146181179E-2"/>
          <c:y val="0.15054110594942749"/>
          <c:w val="0.89981890835154887"/>
          <c:h val="0.64497878392951746"/>
        </c:manualLayout>
      </c:layout>
      <c:barChart>
        <c:barDir val="col"/>
        <c:grouping val="stacked"/>
        <c:varyColors val="0"/>
        <c:ser>
          <c:idx val="0"/>
          <c:order val="0"/>
          <c:tx>
            <c:strRef>
              <c:f>'Gr A5.V10'!$M$37</c:f>
              <c:strCache>
                <c:ptCount val="1"/>
                <c:pt idx="0">
                  <c:v>Urgences ambulatoire</c:v>
                </c:pt>
              </c:strCache>
            </c:strRef>
          </c:tx>
          <c:spPr>
            <a:ln>
              <a:solidFill>
                <a:srgbClr val="0070C0"/>
              </a:solidFill>
            </a:ln>
          </c:spPr>
          <c:invertIfNegative val="0"/>
          <c:cat>
            <c:strRef>
              <c:f>'Gr A5.V10'!$L$38:$L$44</c:f>
              <c:strCache>
                <c:ptCount val="7"/>
                <c:pt idx="0">
                  <c:v>Lundi</c:v>
                </c:pt>
                <c:pt idx="1">
                  <c:v>Mardi</c:v>
                </c:pt>
                <c:pt idx="2">
                  <c:v>Mercredi</c:v>
                </c:pt>
                <c:pt idx="3">
                  <c:v>Jeudi</c:v>
                </c:pt>
                <c:pt idx="4">
                  <c:v>Vendredi</c:v>
                </c:pt>
                <c:pt idx="5">
                  <c:v>Samedi</c:v>
                </c:pt>
                <c:pt idx="6">
                  <c:v>Dimanche</c:v>
                </c:pt>
              </c:strCache>
            </c:strRef>
          </c:cat>
          <c:val>
            <c:numRef>
              <c:f>'Gr A5.V10'!$M$38:$M$44</c:f>
              <c:numCache>
                <c:formatCode>0.0%</c:formatCode>
                <c:ptCount val="7"/>
                <c:pt idx="0">
                  <c:v>0.10996314795869175</c:v>
                </c:pt>
                <c:pt idx="1">
                  <c:v>9.6570512641214329E-2</c:v>
                </c:pt>
                <c:pt idx="2">
                  <c:v>9.1988276055650228E-2</c:v>
                </c:pt>
                <c:pt idx="3">
                  <c:v>9.4335170944572541E-2</c:v>
                </c:pt>
                <c:pt idx="4">
                  <c:v>9.7670249421749719E-2</c:v>
                </c:pt>
                <c:pt idx="5">
                  <c:v>0.10026920845606103</c:v>
                </c:pt>
                <c:pt idx="6">
                  <c:v>9.8690352360008143E-2</c:v>
                </c:pt>
              </c:numCache>
            </c:numRef>
          </c:val>
        </c:ser>
        <c:ser>
          <c:idx val="1"/>
          <c:order val="1"/>
          <c:tx>
            <c:strRef>
              <c:f>'Gr A5.V10'!$N$37</c:f>
              <c:strCache>
                <c:ptCount val="1"/>
                <c:pt idx="0">
                  <c:v>Hospitalisation classique</c:v>
                </c:pt>
              </c:strCache>
            </c:strRef>
          </c:tx>
          <c:spPr>
            <a:ln>
              <a:solidFill>
                <a:srgbClr val="C00000"/>
              </a:solidFill>
            </a:ln>
          </c:spPr>
          <c:invertIfNegative val="0"/>
          <c:cat>
            <c:strRef>
              <c:f>'Gr A5.V10'!$L$38:$L$44</c:f>
              <c:strCache>
                <c:ptCount val="7"/>
                <c:pt idx="0">
                  <c:v>Lundi</c:v>
                </c:pt>
                <c:pt idx="1">
                  <c:v>Mardi</c:v>
                </c:pt>
                <c:pt idx="2">
                  <c:v>Mercredi</c:v>
                </c:pt>
                <c:pt idx="3">
                  <c:v>Jeudi</c:v>
                </c:pt>
                <c:pt idx="4">
                  <c:v>Vendredi</c:v>
                </c:pt>
                <c:pt idx="5">
                  <c:v>Samedi</c:v>
                </c:pt>
                <c:pt idx="6">
                  <c:v>Dimanche</c:v>
                </c:pt>
              </c:strCache>
            </c:strRef>
          </c:cat>
          <c:val>
            <c:numRef>
              <c:f>'Gr A5.V10'!$N$38:$N$44</c:f>
              <c:numCache>
                <c:formatCode>0.0%</c:formatCode>
                <c:ptCount val="7"/>
                <c:pt idx="0">
                  <c:v>4.0667555362796322E-2</c:v>
                </c:pt>
                <c:pt idx="1">
                  <c:v>3.5529527208613354E-2</c:v>
                </c:pt>
                <c:pt idx="2">
                  <c:v>3.4334032378067258E-2</c:v>
                </c:pt>
                <c:pt idx="3">
                  <c:v>3.4378456215701098E-2</c:v>
                </c:pt>
                <c:pt idx="4">
                  <c:v>3.4382405001268546E-2</c:v>
                </c:pt>
                <c:pt idx="5">
                  <c:v>2.9316771249155535E-2</c:v>
                </c:pt>
                <c:pt idx="6">
                  <c:v>2.9655708677028499E-2</c:v>
                </c:pt>
              </c:numCache>
            </c:numRef>
          </c:val>
        </c:ser>
        <c:ser>
          <c:idx val="2"/>
          <c:order val="2"/>
          <c:tx>
            <c:strRef>
              <c:f>'Gr A5.V10'!$O$37</c:f>
              <c:strCache>
                <c:ptCount val="1"/>
                <c:pt idx="0">
                  <c:v>Hospitalisation de jour</c:v>
                </c:pt>
              </c:strCache>
            </c:strRef>
          </c:tx>
          <c:spPr>
            <a:ln>
              <a:solidFill>
                <a:srgbClr val="00B050"/>
              </a:solidFill>
            </a:ln>
          </c:spPr>
          <c:invertIfNegative val="0"/>
          <c:cat>
            <c:strRef>
              <c:f>'Gr A5.V10'!$L$38:$L$44</c:f>
              <c:strCache>
                <c:ptCount val="7"/>
                <c:pt idx="0">
                  <c:v>Lundi</c:v>
                </c:pt>
                <c:pt idx="1">
                  <c:v>Mardi</c:v>
                </c:pt>
                <c:pt idx="2">
                  <c:v>Mercredi</c:v>
                </c:pt>
                <c:pt idx="3">
                  <c:v>Jeudi</c:v>
                </c:pt>
                <c:pt idx="4">
                  <c:v>Vendredi</c:v>
                </c:pt>
                <c:pt idx="5">
                  <c:v>Samedi</c:v>
                </c:pt>
                <c:pt idx="6">
                  <c:v>Dimanche</c:v>
                </c:pt>
              </c:strCache>
            </c:strRef>
          </c:cat>
          <c:val>
            <c:numRef>
              <c:f>'Gr A5.V10'!$O$38:$O$44</c:f>
              <c:numCache>
                <c:formatCode>0.0%</c:formatCode>
                <c:ptCount val="7"/>
                <c:pt idx="0">
                  <c:v>1.1082595760518002E-2</c:v>
                </c:pt>
                <c:pt idx="1">
                  <c:v>1.0498504561999059E-2</c:v>
                </c:pt>
                <c:pt idx="2">
                  <c:v>9.9321828985336515E-3</c:v>
                </c:pt>
                <c:pt idx="3">
                  <c:v>1.009836095783059E-2</c:v>
                </c:pt>
                <c:pt idx="4">
                  <c:v>1.0828228156881302E-2</c:v>
                </c:pt>
                <c:pt idx="5">
                  <c:v>9.9782520634872588E-3</c:v>
                </c:pt>
                <c:pt idx="6">
                  <c:v>9.830501670171762E-3</c:v>
                </c:pt>
              </c:numCache>
            </c:numRef>
          </c:val>
        </c:ser>
        <c:dLbls>
          <c:showLegendKey val="0"/>
          <c:showVal val="0"/>
          <c:showCatName val="0"/>
          <c:showSerName val="0"/>
          <c:showPercent val="0"/>
          <c:showBubbleSize val="0"/>
        </c:dLbls>
        <c:gapWidth val="150"/>
        <c:overlap val="100"/>
        <c:axId val="427249744"/>
        <c:axId val="427250136"/>
      </c:barChart>
      <c:catAx>
        <c:axId val="427249744"/>
        <c:scaling>
          <c:orientation val="minMax"/>
        </c:scaling>
        <c:delete val="0"/>
        <c:axPos val="b"/>
        <c:numFmt formatCode="General" sourceLinked="1"/>
        <c:majorTickMark val="none"/>
        <c:minorTickMark val="none"/>
        <c:tickLblPos val="nextTo"/>
        <c:txPr>
          <a:bodyPr rot="-1260000"/>
          <a:lstStyle/>
          <a:p>
            <a:pPr>
              <a:defRPr lang="fr-FR"/>
            </a:pPr>
            <a:endParaRPr lang="fr-FR"/>
          </a:p>
        </c:txPr>
        <c:crossAx val="427250136"/>
        <c:crosses val="autoZero"/>
        <c:auto val="1"/>
        <c:lblAlgn val="ctr"/>
        <c:lblOffset val="100"/>
        <c:noMultiLvlLbl val="0"/>
      </c:catAx>
      <c:valAx>
        <c:axId val="427250136"/>
        <c:scaling>
          <c:orientation val="minMax"/>
          <c:max val="0.18000000000000024"/>
          <c:min val="0"/>
        </c:scaling>
        <c:delete val="0"/>
        <c:axPos val="l"/>
        <c:majorGridlines/>
        <c:numFmt formatCode="0.0%" sourceLinked="1"/>
        <c:majorTickMark val="none"/>
        <c:minorTickMark val="none"/>
        <c:tickLblPos val="nextTo"/>
        <c:spPr>
          <a:ln w="9525">
            <a:noFill/>
          </a:ln>
        </c:spPr>
        <c:txPr>
          <a:bodyPr/>
          <a:lstStyle/>
          <a:p>
            <a:pPr>
              <a:defRPr lang="fr-FR"/>
            </a:pPr>
            <a:endParaRPr lang="fr-FR"/>
          </a:p>
        </c:txPr>
        <c:crossAx val="427249744"/>
        <c:crosses val="autoZero"/>
        <c:crossBetween val="between"/>
      </c:valAx>
    </c:plotArea>
    <c:legend>
      <c:legendPos val="b"/>
      <c:overlay val="0"/>
      <c:txPr>
        <a:bodyPr/>
        <a:lstStyle/>
        <a:p>
          <a:pPr>
            <a:defRPr lang="fr-FR"/>
          </a:pPr>
          <a:endParaRPr lang="fr-FR"/>
        </a:p>
      </c:txPr>
    </c:legend>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14233</xdr:rowOff>
    </xdr:from>
    <xdr:to>
      <xdr:col>10</xdr:col>
      <xdr:colOff>371894</xdr:colOff>
      <xdr:row>28</xdr:row>
      <xdr:rowOff>44823</xdr:rowOff>
    </xdr:to>
    <xdr:graphicFrame macro="">
      <xdr:nvGraphicFramePr>
        <xdr:cNvPr id="2203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11205</xdr:rowOff>
    </xdr:from>
    <xdr:to>
      <xdr:col>10</xdr:col>
      <xdr:colOff>381701</xdr:colOff>
      <xdr:row>53</xdr:row>
      <xdr:rowOff>142875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59</xdr:row>
      <xdr:rowOff>126066</xdr:rowOff>
    </xdr:from>
    <xdr:to>
      <xdr:col>10</xdr:col>
      <xdr:colOff>336176</xdr:colOff>
      <xdr:row>83</xdr:row>
      <xdr:rowOff>150579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2802</xdr:rowOff>
    </xdr:from>
    <xdr:to>
      <xdr:col>9</xdr:col>
      <xdr:colOff>1053353</xdr:colOff>
      <xdr:row>29</xdr:row>
      <xdr:rowOff>2802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544604</xdr:rowOff>
    </xdr:from>
    <xdr:to>
      <xdr:col>9</xdr:col>
      <xdr:colOff>285750</xdr:colOff>
      <xdr:row>31</xdr:row>
      <xdr:rowOff>130969</xdr:rowOff>
    </xdr:to>
    <xdr:graphicFrame macro="">
      <xdr:nvGraphicFramePr>
        <xdr:cNvPr id="166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39</xdr:row>
      <xdr:rowOff>826905</xdr:rowOff>
    </xdr:from>
    <xdr:to>
      <xdr:col>9</xdr:col>
      <xdr:colOff>345981</xdr:colOff>
      <xdr:row>58</xdr:row>
      <xdr:rowOff>23813</xdr:rowOff>
    </xdr:to>
    <xdr:pic>
      <xdr:nvPicPr>
        <xdr:cNvPr id="29697" name="Picture 1"/>
        <xdr:cNvPicPr>
          <a:picLocks noChangeAspect="1" noChangeArrowheads="1"/>
        </xdr:cNvPicPr>
      </xdr:nvPicPr>
      <xdr:blipFill>
        <a:blip xmlns:r="http://schemas.openxmlformats.org/officeDocument/2006/relationships" r:embed="rId2"/>
        <a:srcRect l="58268" t="57184" r="4895" b="7127"/>
        <a:stretch>
          <a:fillRect/>
        </a:stretch>
      </xdr:blipFill>
      <xdr:spPr bwMode="auto">
        <a:xfrm>
          <a:off x="0" y="8506436"/>
          <a:ext cx="10537731" cy="3387908"/>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697844</xdr:rowOff>
    </xdr:from>
    <xdr:to>
      <xdr:col>10</xdr:col>
      <xdr:colOff>21711</xdr:colOff>
      <xdr:row>30</xdr:row>
      <xdr:rowOff>83344</xdr:rowOff>
    </xdr:to>
    <xdr:graphicFrame macro="">
      <xdr:nvGraphicFramePr>
        <xdr:cNvPr id="647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10</xdr:col>
      <xdr:colOff>16386</xdr:colOff>
      <xdr:row>58</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11</xdr:row>
      <xdr:rowOff>6584</xdr:rowOff>
    </xdr:from>
    <xdr:to>
      <xdr:col>10</xdr:col>
      <xdr:colOff>26053</xdr:colOff>
      <xdr:row>28</xdr:row>
      <xdr:rowOff>107156</xdr:rowOff>
    </xdr:to>
    <xdr:graphicFrame macro="">
      <xdr:nvGraphicFramePr>
        <xdr:cNvPr id="719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14007</xdr:rowOff>
    </xdr:from>
    <xdr:to>
      <xdr:col>10</xdr:col>
      <xdr:colOff>46224</xdr:colOff>
      <xdr:row>58</xdr:row>
      <xdr:rowOff>57430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11</xdr:row>
      <xdr:rowOff>12607</xdr:rowOff>
    </xdr:from>
    <xdr:to>
      <xdr:col>9</xdr:col>
      <xdr:colOff>428625</xdr:colOff>
      <xdr:row>33</xdr:row>
      <xdr:rowOff>174392</xdr:rowOff>
    </xdr:to>
    <xdr:graphicFrame macro="">
      <xdr:nvGraphicFramePr>
        <xdr:cNvPr id="811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0</xdr:rowOff>
    </xdr:from>
    <xdr:to>
      <xdr:col>9</xdr:col>
      <xdr:colOff>407614</xdr:colOff>
      <xdr:row>67</xdr:row>
      <xdr:rowOff>49025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9</xdr:row>
      <xdr:rowOff>619124</xdr:rowOff>
    </xdr:from>
    <xdr:to>
      <xdr:col>6</xdr:col>
      <xdr:colOff>822933</xdr:colOff>
      <xdr:row>27</xdr:row>
      <xdr:rowOff>179294</xdr:rowOff>
    </xdr:to>
    <xdr:graphicFrame macro="">
      <xdr:nvGraphicFramePr>
        <xdr:cNvPr id="5150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13027</xdr:rowOff>
    </xdr:from>
    <xdr:to>
      <xdr:col>6</xdr:col>
      <xdr:colOff>818730</xdr:colOff>
      <xdr:row>55</xdr:row>
      <xdr:rowOff>133770</xdr:rowOff>
    </xdr:to>
    <xdr:graphicFrame macro="">
      <xdr:nvGraphicFramePr>
        <xdr:cNvPr id="515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hmzg@sante.belgique.b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health.belgium.be/fr/sante/organisation-des-soins-de-sante/hopitaux/systemes-denregistrement/rhm/directives-rhm" TargetMode="Externa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8"/>
  <sheetViews>
    <sheetView tabSelected="1" zoomScale="80" zoomScaleNormal="80" workbookViewId="0">
      <pane ySplit="7" topLeftCell="A8" activePane="bottomLeft" state="frozen"/>
      <selection activeCell="A3" sqref="A3"/>
      <selection pane="bottomLeft" activeCell="A8" sqref="A8"/>
    </sheetView>
  </sheetViews>
  <sheetFormatPr baseColWidth="10" defaultColWidth="9.109375" defaultRowHeight="13.2" x14ac:dyDescent="0.25"/>
  <cols>
    <col min="1" max="1" width="12.44140625" style="16" customWidth="1"/>
    <col min="2" max="2" width="23.109375" style="44" customWidth="1"/>
    <col min="3" max="3" width="128.33203125" style="51" customWidth="1"/>
  </cols>
  <sheetData>
    <row r="1" spans="1:8" ht="13.8" x14ac:dyDescent="0.25">
      <c r="B1" s="67" t="s">
        <v>96</v>
      </c>
      <c r="C1" s="81"/>
      <c r="D1" s="139"/>
      <c r="E1" s="139"/>
      <c r="F1" s="139"/>
      <c r="G1" s="139"/>
      <c r="H1" s="139"/>
    </row>
    <row r="2" spans="1:8" ht="13.8" x14ac:dyDescent="0.25">
      <c r="B2" s="67" t="s">
        <v>97</v>
      </c>
      <c r="C2" s="81"/>
      <c r="D2" s="139"/>
      <c r="E2" s="139"/>
      <c r="F2" s="139"/>
      <c r="G2" s="139"/>
      <c r="H2" s="139"/>
    </row>
    <row r="3" spans="1:8" ht="13.8" x14ac:dyDescent="0.25">
      <c r="B3" s="67" t="s">
        <v>101</v>
      </c>
      <c r="C3" s="82">
        <v>42795</v>
      </c>
      <c r="D3" s="93"/>
      <c r="E3" s="139"/>
      <c r="F3" s="139"/>
      <c r="G3" s="93"/>
      <c r="H3" s="139"/>
    </row>
    <row r="4" spans="1:8" ht="13.8" x14ac:dyDescent="0.25">
      <c r="B4" s="67" t="s">
        <v>6</v>
      </c>
      <c r="C4" s="56" t="s">
        <v>98</v>
      </c>
      <c r="D4" s="139"/>
      <c r="E4" s="139"/>
      <c r="F4" s="139"/>
      <c r="G4" s="139"/>
      <c r="H4" s="139"/>
    </row>
    <row r="5" spans="1:8" x14ac:dyDescent="0.25">
      <c r="C5" s="56"/>
    </row>
    <row r="6" spans="1:8" ht="15.6" x14ac:dyDescent="0.25">
      <c r="B6" s="559" t="s">
        <v>537</v>
      </c>
      <c r="C6" s="560"/>
    </row>
    <row r="7" spans="1:8" ht="31.2" x14ac:dyDescent="0.25">
      <c r="B7" s="50" t="s">
        <v>535</v>
      </c>
      <c r="C7" s="50" t="s">
        <v>99</v>
      </c>
    </row>
    <row r="8" spans="1:8" ht="15" customHeight="1" x14ac:dyDescent="0.25">
      <c r="A8" s="137" t="s">
        <v>100</v>
      </c>
      <c r="B8" s="45" t="s">
        <v>100</v>
      </c>
      <c r="C8" s="47" t="s">
        <v>538</v>
      </c>
    </row>
    <row r="9" spans="1:8" ht="15" customHeight="1" x14ac:dyDescent="0.25">
      <c r="A9" s="151"/>
      <c r="B9" s="45" t="s">
        <v>100</v>
      </c>
      <c r="C9" s="47" t="s">
        <v>540</v>
      </c>
    </row>
    <row r="10" spans="1:8" ht="15" customHeight="1" x14ac:dyDescent="0.25">
      <c r="A10" s="151"/>
      <c r="B10" s="45" t="s">
        <v>100</v>
      </c>
      <c r="C10" s="47" t="s">
        <v>151</v>
      </c>
    </row>
    <row r="11" spans="1:8" ht="15" customHeight="1" x14ac:dyDescent="0.25">
      <c r="A11" s="151"/>
      <c r="B11" s="45" t="s">
        <v>100</v>
      </c>
      <c r="C11" s="47" t="s">
        <v>152</v>
      </c>
    </row>
    <row r="12" spans="1:8" ht="15" customHeight="1" x14ac:dyDescent="0.25">
      <c r="A12" s="151"/>
      <c r="B12" s="45" t="s">
        <v>100</v>
      </c>
      <c r="C12" s="47" t="s">
        <v>536</v>
      </c>
    </row>
    <row r="13" spans="1:8" ht="15" customHeight="1" x14ac:dyDescent="0.25">
      <c r="A13" s="15"/>
      <c r="B13" s="45" t="s">
        <v>100</v>
      </c>
      <c r="C13" s="47" t="s">
        <v>153</v>
      </c>
    </row>
    <row r="14" spans="1:8" ht="15" customHeight="1" x14ac:dyDescent="0.25">
      <c r="A14" s="15"/>
      <c r="B14" s="45" t="s">
        <v>100</v>
      </c>
      <c r="C14" s="47" t="s">
        <v>154</v>
      </c>
    </row>
    <row r="15" spans="1:8" ht="15" customHeight="1" x14ac:dyDescent="0.25">
      <c r="A15" s="15"/>
      <c r="B15" s="45"/>
      <c r="C15" s="47"/>
    </row>
    <row r="16" spans="1:8" ht="15" customHeight="1" x14ac:dyDescent="0.25">
      <c r="A16" s="235" t="s">
        <v>110</v>
      </c>
      <c r="B16" s="45" t="str">
        <f>Aperçu!A3</f>
        <v>Aperçu</v>
      </c>
      <c r="C16" s="150" t="str">
        <f>Aperçu!B3</f>
        <v>Aperçu des données sélectionnées pour le rapport des services d'urgence</v>
      </c>
    </row>
    <row r="17" spans="1:3" ht="15" customHeight="1" x14ac:dyDescent="0.25">
      <c r="A17" s="281"/>
      <c r="B17" s="45"/>
      <c r="C17" s="47"/>
    </row>
    <row r="18" spans="1:3" s="17" customFormat="1" ht="15" customHeight="1" x14ac:dyDescent="0.25">
      <c r="A18" s="235" t="s">
        <v>155</v>
      </c>
      <c r="B18" s="46" t="str">
        <f>'A5.V7-A2.V14'!A3</f>
        <v>A5.V7-A2.V14</v>
      </c>
      <c r="C18" s="150" t="str">
        <f>'A5.V7-A2.V14'!B3</f>
        <v>Nombre de séjours dans la première unité de soins par type de séjour hospitalier</v>
      </c>
    </row>
    <row r="19" spans="1:3" s="17" customFormat="1" ht="15" customHeight="1" x14ac:dyDescent="0.25">
      <c r="A19" s="235" t="s">
        <v>156</v>
      </c>
      <c r="B19" s="46" t="str">
        <f>A2.V1a!A3</f>
        <v>A2.V1a</v>
      </c>
      <c r="C19" s="150" t="str">
        <f>A2.V1a!B3</f>
        <v>Nombre de séjours et durée moyenne de séjour au service des urgences par commune de l'hôpital</v>
      </c>
    </row>
    <row r="20" spans="1:3" s="17" customFormat="1" ht="15" customHeight="1" x14ac:dyDescent="0.25">
      <c r="A20" s="235" t="s">
        <v>157</v>
      </c>
      <c r="B20" s="46" t="str">
        <f>A2.V1b!A3</f>
        <v>A2.V1b</v>
      </c>
      <c r="C20" s="150" t="str">
        <f>A2.V1b!B3</f>
        <v>Nombre de séjours et durée moyenne de séjour au service des urgences par province de l'hôpital</v>
      </c>
    </row>
    <row r="21" spans="1:3" s="17" customFormat="1" ht="15" customHeight="1" x14ac:dyDescent="0.25">
      <c r="A21" s="281"/>
      <c r="B21" s="46" t="str">
        <f>'Gr A2.V1b'!A3</f>
        <v>Gr A2.V1b</v>
      </c>
      <c r="C21" s="150" t="str">
        <f>'Gr A2.V1b'!B3</f>
        <v>Pourcentage de séjours au service des urgences par province de l'hôpital</v>
      </c>
    </row>
    <row r="22" spans="1:3" s="17" customFormat="1" ht="15" customHeight="1" x14ac:dyDescent="0.25">
      <c r="A22" s="281"/>
      <c r="B22" s="354" t="str">
        <f>'A2.V1b inw'!A3</f>
        <v>A2.V1b inw</v>
      </c>
      <c r="C22" s="362" t="str">
        <f>'A2.V1b inw'!B3</f>
        <v>Nombre de séjours au service des urgences pour 1 000 habitants, par province de l'hôpital et pour la Belgique</v>
      </c>
    </row>
    <row r="23" spans="1:3" s="17" customFormat="1" ht="15" customHeight="1" x14ac:dyDescent="0.25">
      <c r="A23" s="281"/>
      <c r="B23" s="418" t="str">
        <f>'Gr A2.V1b inw'!A3</f>
        <v>Gr A2.V1b inw</v>
      </c>
      <c r="C23" s="362" t="str">
        <f>'Gr A2.V1b inw'!B3</f>
        <v>Nombre de séjours au service des urgences pour 1 000 habitants, par province de l'hôpital et pour la Belgique</v>
      </c>
    </row>
    <row r="24" spans="1:3" s="17" customFormat="1" ht="15" customHeight="1" x14ac:dyDescent="0.25">
      <c r="A24" s="151"/>
      <c r="B24" s="46" t="str">
        <f>'A1.V5'!A3</f>
        <v>A1.V5</v>
      </c>
      <c r="C24" s="91" t="str">
        <f>'A1.V5'!B3</f>
        <v>Nombre de séjours et durée moyenne de séjour au service des urgences par classe d'âge</v>
      </c>
    </row>
    <row r="25" spans="1:3" s="17" customFormat="1" ht="15" customHeight="1" x14ac:dyDescent="0.25">
      <c r="A25" s="15"/>
      <c r="B25" s="46" t="str">
        <f>'A2.V17'!A3</f>
        <v>A2.V17</v>
      </c>
      <c r="C25" s="31" t="str">
        <f>'A2.V17'!B3</f>
        <v>Nombre de séjours et durée moyenne de séjour au service des urgences par sexe</v>
      </c>
    </row>
    <row r="26" spans="1:3" s="122" customFormat="1" ht="15" customHeight="1" x14ac:dyDescent="0.25">
      <c r="A26" s="120"/>
      <c r="B26" s="121" t="str">
        <f>'A1.V5-A2.V17a'!A3</f>
        <v>A1.V5-A2.V17a</v>
      </c>
      <c r="C26" s="92" t="str">
        <f>'A1.V5-A2.V17a'!B3</f>
        <v>Nombre de séjours et durée moyenne de séjour au service des urgences par sexe et classe d'âge (100 % pour chaque type de séjour et sexe)</v>
      </c>
    </row>
    <row r="27" spans="1:3" s="122" customFormat="1" ht="15" customHeight="1" x14ac:dyDescent="0.25">
      <c r="A27" s="120"/>
      <c r="B27" s="121" t="str">
        <f>'A1.V5-A2.V17b'!A3</f>
        <v>A1.V5-A2.V17b</v>
      </c>
      <c r="C27" s="92" t="str">
        <f>'A1.V5-A2.V17b'!B3</f>
        <v>Nombre de séjours et durée moyenne de séjour au service des urgences par sexe et classe d'âge (100 % pour l'ensemble des urgences)</v>
      </c>
    </row>
    <row r="28" spans="1:3" s="122" customFormat="1" ht="15" customHeight="1" x14ac:dyDescent="0.25">
      <c r="A28" s="151"/>
      <c r="B28" s="121" t="str">
        <f>'Gr A1.V5-A2.V17'!A3</f>
        <v>Gr A1.V5-A2.V17</v>
      </c>
      <c r="C28" s="92" t="str">
        <f>'Gr A1.V5-A2.V17'!B3</f>
        <v>Pourcentage de séjours au service des urgences par sexe et classe d'âge</v>
      </c>
    </row>
    <row r="29" spans="1:3" s="122" customFormat="1" ht="15" customHeight="1" x14ac:dyDescent="0.25">
      <c r="A29" s="151"/>
      <c r="B29" s="121" t="str">
        <f>'A2.V1-A2.V17'!A3</f>
        <v>A2.V1-A2.V17</v>
      </c>
      <c r="C29" s="92" t="str">
        <f>'A2.V1-A2.V17'!B3</f>
        <v>Nombre de séjours et durée moyenne de séjour au service des urgences par sexe du patient et province de l'hôpital</v>
      </c>
    </row>
    <row r="30" spans="1:3" s="17" customFormat="1" ht="15" customHeight="1" x14ac:dyDescent="0.25">
      <c r="A30" s="15"/>
      <c r="B30" s="121" t="str">
        <f>'A5.V9'!A3</f>
        <v>A5.V9</v>
      </c>
      <c r="C30" s="92" t="str">
        <f>'A5.V9'!B3</f>
        <v>Nombre de séjours et durée moyenne de séjour au service des urgences par mois d'admission</v>
      </c>
    </row>
    <row r="31" spans="1:3" s="17" customFormat="1" ht="15" customHeight="1" x14ac:dyDescent="0.25">
      <c r="A31" s="15"/>
      <c r="B31" s="121" t="str">
        <f>'Gr A5.V9'!A3</f>
        <v>Gr A5.V9</v>
      </c>
      <c r="C31" s="125" t="str">
        <f>'Gr A5.V9'!B3</f>
        <v>Pourcentage de séjours au service des urgences par mois d'admission</v>
      </c>
    </row>
    <row r="32" spans="1:3" s="17" customFormat="1" ht="15" customHeight="1" x14ac:dyDescent="0.25">
      <c r="A32" s="15"/>
      <c r="B32" s="46" t="str">
        <f>'A5.V10'!A3</f>
        <v>A5.V10</v>
      </c>
      <c r="C32" s="97" t="str">
        <f>'A5.V10'!B3</f>
        <v>Nombre de séjours et durée moyenne de séjour au service des urgences par jour d'admission</v>
      </c>
    </row>
    <row r="33" spans="1:3" s="17" customFormat="1" ht="15" customHeight="1" x14ac:dyDescent="0.25">
      <c r="A33" s="15"/>
      <c r="B33" s="121" t="str">
        <f>'Gr A5.V10'!A3</f>
        <v>Gr A5.V10</v>
      </c>
      <c r="C33" s="125" t="str">
        <f>'Gr A5.V10'!B3</f>
        <v>Pourcentage de séjours au service des urgences par jour d'admission</v>
      </c>
    </row>
    <row r="34" spans="1:3" s="17" customFormat="1" ht="15" customHeight="1" x14ac:dyDescent="0.25">
      <c r="A34" s="15"/>
      <c r="B34" s="96" t="str">
        <f>'A5.V11'!A3</f>
        <v>A5.V11</v>
      </c>
      <c r="C34" s="97" t="str">
        <f>'A5.V11'!B3</f>
        <v>Nombre de séjours et durée moyenne de séjour au service des urgences par heure d'admission</v>
      </c>
    </row>
    <row r="35" spans="1:3" s="17" customFormat="1" ht="15" customHeight="1" x14ac:dyDescent="0.25">
      <c r="A35" s="15"/>
      <c r="B35" s="121" t="str">
        <f>'Gr A5.V11'!A3</f>
        <v>Gr A5.V11</v>
      </c>
      <c r="C35" s="92" t="str">
        <f>'Gr A5.V11'!B3</f>
        <v>Pourcentage de séjours au service des urgences par heure d'admission</v>
      </c>
    </row>
    <row r="36" spans="1:3" s="122" customFormat="1" ht="15" customHeight="1" x14ac:dyDescent="0.25">
      <c r="A36" s="120"/>
      <c r="B36" s="121" t="str">
        <f>'A2.V1b-A2.V6'!A3</f>
        <v>A2.V1b-A2.V6</v>
      </c>
      <c r="C36" s="92" t="str">
        <f>'A2.V1b-A2.V6'!B3</f>
        <v>Nombre de séjours au service des urgences par mois d'admission et province de l'hôpital, pour chaque type de séjour</v>
      </c>
    </row>
    <row r="37" spans="1:3" s="122" customFormat="1" ht="15" customHeight="1" x14ac:dyDescent="0.25">
      <c r="A37" s="120"/>
      <c r="B37" s="121" t="str">
        <f>'A5.V10-V11'!A3</f>
        <v>A5.V10-V11</v>
      </c>
      <c r="C37" s="92" t="str">
        <f>'A5.V10-V11'!B3</f>
        <v>Nombre de séjours au service des urgences par jour et heure d'admission</v>
      </c>
    </row>
    <row r="38" spans="1:3" s="17" customFormat="1" ht="15" customHeight="1" x14ac:dyDescent="0.25">
      <c r="A38" s="15"/>
      <c r="B38" s="46" t="str">
        <f>'A2.V9'!A3</f>
        <v>A2.V9</v>
      </c>
      <c r="C38" s="92" t="str">
        <f>'A2.V9'!B3</f>
        <v>Nombre de séjours par mois de sortie du service des urgences</v>
      </c>
    </row>
    <row r="39" spans="1:3" s="17" customFormat="1" ht="15" customHeight="1" x14ac:dyDescent="0.25">
      <c r="A39" s="15"/>
      <c r="B39" s="46" t="str">
        <f>'A2.V10'!A3</f>
        <v>A2.V10</v>
      </c>
      <c r="C39" s="97" t="str">
        <f>'A2.V10'!B3</f>
        <v>Nombre de séjours par jour de sortie du service des urgences</v>
      </c>
    </row>
    <row r="40" spans="1:3" s="17" customFormat="1" ht="15" customHeight="1" x14ac:dyDescent="0.25">
      <c r="A40" s="15"/>
      <c r="B40" s="46" t="str">
        <f>'A2.V11'!A3</f>
        <v>A2.V11</v>
      </c>
      <c r="C40" s="97" t="str">
        <f>'A2.V11'!B3</f>
        <v>Nombre de séjours par heure de sortie du service des urgences</v>
      </c>
    </row>
    <row r="41" spans="1:3" s="17" customFormat="1" ht="15" customHeight="1" x14ac:dyDescent="0.25">
      <c r="A41" s="15"/>
      <c r="B41" s="46" t="str">
        <f>'A2.V10-V11'!A3</f>
        <v>A2.V10-V11</v>
      </c>
      <c r="C41" s="97" t="str">
        <f>'A2.V10-V11'!B3</f>
        <v>Nombre de séjours par jour et heure de sortie du service des urgences</v>
      </c>
    </row>
    <row r="42" spans="1:3" s="17" customFormat="1" ht="15" customHeight="1" x14ac:dyDescent="0.25">
      <c r="A42" s="15"/>
      <c r="B42" s="46" t="str">
        <f>'A2.V21'!A3</f>
        <v>A2.V21</v>
      </c>
      <c r="C42" s="97" t="str">
        <f>'A2.V21'!B3</f>
        <v>Nombre de séjours et durée moyenne de séjour au service des urgences par nationalité</v>
      </c>
    </row>
    <row r="43" spans="1:3" s="337" customFormat="1" ht="15" customHeight="1" x14ac:dyDescent="0.25">
      <c r="A43" s="460"/>
      <c r="B43" s="487" t="str">
        <f>'A2.V1b-A2.V21'!A3</f>
        <v>A2.V1b-A2.V21</v>
      </c>
      <c r="C43" s="362" t="str">
        <f>'A2.V1b-A2.V21'!B3</f>
        <v>Nombre de séjours au service des urgences par nationalité et province de l'hôpital, pour chaque type de séjour</v>
      </c>
    </row>
    <row r="44" spans="1:3" s="337" customFormat="1" ht="15" customHeight="1" x14ac:dyDescent="0.25">
      <c r="A44" s="460"/>
      <c r="B44" s="513" t="str">
        <f>'A2.V22'!A3</f>
        <v>A2.V22</v>
      </c>
      <c r="C44" s="362" t="str">
        <f>'A2.V22'!B3</f>
        <v>Nombre de séjours et durée moyenne de séjour au service des urgences par code d'assurabilité</v>
      </c>
    </row>
    <row r="45" spans="1:3" s="337" customFormat="1" ht="15" customHeight="1" x14ac:dyDescent="0.25">
      <c r="A45" s="460"/>
      <c r="B45" s="508" t="str">
        <f>'A2.V1b-A2.V22'!A3</f>
        <v>A2.V1b-A2.V22</v>
      </c>
      <c r="C45" s="362" t="str">
        <f>'A2.V1b-A2.V22'!B3</f>
        <v>Nombre de séjours au service des urgences par code d'assurabilité et province de l'hôpital, pour chaque type de séjour</v>
      </c>
    </row>
    <row r="46" spans="1:3" s="17" customFormat="1" ht="15" customHeight="1" x14ac:dyDescent="0.25">
      <c r="A46" s="15"/>
      <c r="B46" s="46" t="str">
        <f>'A2.V23'!A3</f>
        <v>A2.V23</v>
      </c>
      <c r="C46" s="97" t="str">
        <f>'A2.V23'!B3</f>
        <v>Nombre de séjours et durée moyenne de séjour au service des urgences par lieu avant l'admission</v>
      </c>
    </row>
    <row r="47" spans="1:3" s="17" customFormat="1" ht="15" customHeight="1" x14ac:dyDescent="0.25">
      <c r="A47" s="15"/>
      <c r="B47" s="46" t="str">
        <f>'A2.V24'!A3</f>
        <v>A2.V24</v>
      </c>
      <c r="C47" s="97" t="str">
        <f>'A2.V24'!B3</f>
        <v>Nombre de séjours et durée moyenne de séjour au service des urgences par type d'admission</v>
      </c>
    </row>
    <row r="48" spans="1:3" s="17" customFormat="1" ht="15" customHeight="1" x14ac:dyDescent="0.25">
      <c r="A48" s="15"/>
      <c r="B48" s="46" t="str">
        <f>'A2.V25'!A3</f>
        <v>A2.V25</v>
      </c>
      <c r="C48" s="97" t="str">
        <f>'A2.V25'!B3</f>
        <v>Nombre de séjours et durée moyenne de séjour au service des urgences par catégorie "adressé par"</v>
      </c>
    </row>
    <row r="49" spans="1:3" s="17" customFormat="1" ht="15" customHeight="1" x14ac:dyDescent="0.25">
      <c r="A49" s="122"/>
      <c r="B49" s="121" t="str">
        <f>'Gr A2.V25'!A3</f>
        <v>Gr A2.V25</v>
      </c>
      <c r="C49" s="125" t="str">
        <f>'Gr A2.V25'!B3</f>
        <v>Pourcentage de séjours au service des urgences par groupe 'adressé par'</v>
      </c>
    </row>
    <row r="50" spans="1:3" s="337" customFormat="1" ht="15" customHeight="1" x14ac:dyDescent="0.25">
      <c r="A50" s="367"/>
      <c r="B50" s="535" t="str">
        <f>'A2.V26'!A3</f>
        <v>A2.V26</v>
      </c>
      <c r="C50" s="368" t="str">
        <f>'A2.V26'!B3</f>
        <v>Nombre de séjours et durée moyenne de séjour au service des urgences par destination</v>
      </c>
    </row>
    <row r="51" spans="1:3" s="17" customFormat="1" ht="15" customHeight="1" x14ac:dyDescent="0.25">
      <c r="A51" s="15"/>
      <c r="B51" s="46" t="str">
        <f>'A6.V5'!A3</f>
        <v>A6.V5</v>
      </c>
      <c r="C51" s="97" t="str">
        <f>'A6.V5'!B3</f>
        <v>Nombre de séjours et durée moyenne de séjour au service des urgences par type de transport</v>
      </c>
    </row>
    <row r="52" spans="1:3" s="122" customFormat="1" ht="15" customHeight="1" x14ac:dyDescent="0.25">
      <c r="A52" s="120"/>
      <c r="B52" s="121" t="str">
        <f>M6.V7R!A3</f>
        <v>M6.V7R</v>
      </c>
      <c r="C52" s="92" t="str">
        <f>M6.V7R!B3</f>
        <v>Nombre de séjours et durée moyenne de séjour au service des urgences par "motif d'admission au service des urgences"</v>
      </c>
    </row>
    <row r="53" spans="1:3" s="122" customFormat="1" ht="15" customHeight="1" x14ac:dyDescent="0.25">
      <c r="A53" s="120"/>
      <c r="B53" s="121" t="str">
        <f>M6.V7O!A3</f>
        <v>M6.V7O</v>
      </c>
      <c r="C53" s="92" t="str">
        <f>M6.V7O!B3</f>
        <v>Nombre de séjours et durée moyenne de séjour au service des urgences par "rôle dans un accident de la route"</v>
      </c>
    </row>
    <row r="54" spans="1:3" s="122" customFormat="1" ht="15" customHeight="1" x14ac:dyDescent="0.25">
      <c r="A54" s="120"/>
      <c r="B54" s="121" t="str">
        <f>M6.V7F!A3</f>
        <v>M6.V7F</v>
      </c>
      <c r="C54" s="92" t="str">
        <f>M6.V7F!B3</f>
        <v>Nombre de séjours et durée moyenne de séjour au service des urgences par "suivi éventuel après le passage aux urgences"</v>
      </c>
    </row>
    <row r="55" spans="1:3" s="122" customFormat="1" ht="15" customHeight="1" x14ac:dyDescent="0.25">
      <c r="A55" s="120"/>
      <c r="B55" s="121" t="str">
        <f>M6.V7T!A3</f>
        <v>M6.V7T</v>
      </c>
      <c r="C55" s="92" t="str">
        <f>M6.V7T!B3</f>
        <v>Nombre de séjours et durée moyenne de séjour au service des urgences par "traitement au service des urgences"</v>
      </c>
    </row>
    <row r="56" spans="1:3" s="122" customFormat="1" ht="15" customHeight="1" x14ac:dyDescent="0.25">
      <c r="A56" s="120"/>
      <c r="B56" s="121" t="str">
        <f>M6.V7L!A3</f>
        <v>M6.V7L</v>
      </c>
      <c r="C56" s="92" t="str">
        <f>M6.V7L!B3</f>
        <v>Nombre de séjours et durée moyenne de séjour au service des urgences par "type de lésion"</v>
      </c>
    </row>
    <row r="57" spans="1:3" s="122" customFormat="1" ht="15" customHeight="1" x14ac:dyDescent="0.25">
      <c r="A57" s="123"/>
      <c r="B57" s="121"/>
      <c r="C57" s="92"/>
    </row>
    <row r="59" spans="1:3" s="122" customFormat="1" ht="15" customHeight="1" x14ac:dyDescent="0.25"/>
    <row r="60" spans="1:3" s="122" customFormat="1" ht="15" customHeight="1" x14ac:dyDescent="0.25">
      <c r="A60" s="126"/>
    </row>
    <row r="61" spans="1:3" s="124" customFormat="1" ht="15" customHeight="1" x14ac:dyDescent="0.25">
      <c r="A61" s="120"/>
    </row>
    <row r="62" spans="1:3" s="122" customFormat="1" ht="15" customHeight="1" x14ac:dyDescent="0.25">
      <c r="A62" s="136"/>
      <c r="B62" s="121"/>
      <c r="C62" s="125"/>
    </row>
    <row r="63" spans="1:3" s="122" customFormat="1" ht="15" customHeight="1" x14ac:dyDescent="0.25"/>
    <row r="64" spans="1:3" s="122" customFormat="1" ht="15" customHeight="1" x14ac:dyDescent="0.25"/>
    <row r="65" spans="1:3" s="122" customFormat="1" ht="15" customHeight="1" x14ac:dyDescent="0.25">
      <c r="A65" s="126"/>
      <c r="B65" s="121"/>
      <c r="C65" s="92"/>
    </row>
    <row r="66" spans="1:3" s="122" customFormat="1" ht="15" customHeight="1" x14ac:dyDescent="0.25">
      <c r="A66" s="126"/>
      <c r="B66" s="121"/>
      <c r="C66" s="92"/>
    </row>
    <row r="67" spans="1:3" s="3" customFormat="1" x14ac:dyDescent="0.25">
      <c r="A67" s="127"/>
      <c r="B67" s="125"/>
      <c r="C67" s="128"/>
    </row>
    <row r="68" spans="1:3" s="3" customFormat="1" x14ac:dyDescent="0.25">
      <c r="A68" s="127"/>
      <c r="B68" s="125"/>
      <c r="C68" s="128"/>
    </row>
  </sheetData>
  <autoFilter ref="A7:C66"/>
  <mergeCells count="1">
    <mergeCell ref="B6:C6"/>
  </mergeCells>
  <phoneticPr fontId="4" type="noConversion"/>
  <hyperlinks>
    <hyperlink ref="B24" location="'A1.V5'!A3" display="'A1.V5'!A3"/>
    <hyperlink ref="B25" location="'A2.V17'!A3" display="'A2.V17'!A3"/>
    <hyperlink ref="B8" location="Introduction!B3" display="Introduction"/>
    <hyperlink ref="C4" r:id="rId1"/>
    <hyperlink ref="B13" location="Introduction!B15" display="Introduction"/>
    <hyperlink ref="B32" location="'A5.V10'!A3" display="'A5.V10'!A3"/>
    <hyperlink ref="B34" location="'A5.V11'!A3" display="'A5.V11'!A3"/>
    <hyperlink ref="B47" location="'A2.V24'!A3" display="'A2.V24'!A3"/>
    <hyperlink ref="B38" location="'A2.V9'!A3" display="'A2.V9'!A3"/>
    <hyperlink ref="B39" location="'A2.V10'!A3" display="'A2.V10'!A3"/>
    <hyperlink ref="B40" location="'A2.V11'!A3" display="'A2.V11'!A3"/>
    <hyperlink ref="B48" location="'A2.V25'!A3" display="'A2.V25'!A3"/>
    <hyperlink ref="B31" location="'Gr A5.V9'!A3" display="'Gr A5.V9'!A3"/>
    <hyperlink ref="B33" location="'Gr A5.V10'!A3" display="'Gr A5.V10'!A3"/>
    <hyperlink ref="B35" location="'Gr A5.V11'!A3" display="'Gr A5.V11'!A3"/>
    <hyperlink ref="B42" location="'A2.V21'!A3" display="'A2.V21'!A3"/>
    <hyperlink ref="B28" location="'Gr A1.V5-A2.V17'!A3" display="'Gr A1.V5-A2.V17'!A3"/>
    <hyperlink ref="B46" location="'A2.V23'!A3" display="'A2.V23'!A3"/>
    <hyperlink ref="B18" location="'A5.V7-A2.V14'!A3" display="'A5.V7-A2.V14'!A3"/>
    <hyperlink ref="B19" location="A2.V1a!A3" display="A2.V1a!A3"/>
    <hyperlink ref="B20" location="A2.V1b!A3" display="A2.V1b!A3"/>
    <hyperlink ref="B11" location="Introduction!B7" display="Introduction"/>
    <hyperlink ref="B12" location="Introduction!B8" display="Introduction"/>
    <hyperlink ref="B14" location="Introduction!B16" display="Introduction"/>
    <hyperlink ref="B16" location="Overzicht!A3" display="Overzicht!A3"/>
    <hyperlink ref="B52" location="M6.V7R!A3" display="M6.V7R!A3"/>
    <hyperlink ref="B55" location="M6.V7T!A3" display="M6.V7T!A3"/>
    <hyperlink ref="B56" location="M6.V7L!A3" display="M6.V7L!A3"/>
    <hyperlink ref="B36" location="'A2.V1b-A2.V6'!A3" display="'A2.V1b-A2.V6'!A3"/>
    <hyperlink ref="B51" location="'A6.V5'!A3" display="'A6.V5'!A3"/>
    <hyperlink ref="B37" location="'A5.V10-V11'!A3" display="'A5.V10-V11'!A3"/>
    <hyperlink ref="B41" location="'A2.V10-V11'!A3" display="'A2.V10-V11'!A3"/>
    <hyperlink ref="B49" location="'Gr A2.V25'!A3" display="'Gr A2.V25'!A3"/>
    <hyperlink ref="B21" location="'Gr A2.V1b'!A3" display="'Gr A2.V1b'!A3"/>
    <hyperlink ref="B53" location="M6.V7O!A3" display="M6.V7O!A3"/>
    <hyperlink ref="B54" location="M6.V7F!A3" display="M6.V7F!A3"/>
    <hyperlink ref="B30" location="'A5.V9'!A3" display="'A5.V9'!A3"/>
    <hyperlink ref="B26" location="'A1.V5-A2.V17a'!A3" display="'A1.V5-A2.V17a'!A3"/>
    <hyperlink ref="B27" location="'A1.V5-A2.V17b'!A3" display="'A1.V5-A2.V17b'!A3"/>
    <hyperlink ref="B29" location="'A2.V1-A2.V17'!A3" display="'A2.V1-A2.V17'!A3"/>
    <hyperlink ref="B9" location="Introduction!B5" display="Introduction"/>
    <hyperlink ref="B10" location="Introduction!B6" display="Introduction"/>
    <hyperlink ref="B22" location="'A2.V1b inw'!A3" display="'A2.V1b inw'!A3"/>
    <hyperlink ref="B23" location="'Gr A2.V1b inw'!A3" display="'Gr A2.V1b inw'!A3"/>
    <hyperlink ref="B43" location="'A2.V1b-A2.V21'!A3" display="'A2.V1b-A2.V21'!A3"/>
    <hyperlink ref="B45" location="'A2.V1b-A2.V22'!A3" display="'A2.V1b-A2.V22'!A3"/>
    <hyperlink ref="B44" location="'A2.V22'!A3" display="'A2.V22'!A3"/>
    <hyperlink ref="B50" location="'A2.V26'!A3" display="'A2.V26'!A3"/>
  </hyperlinks>
  <printOptions gridLines="1"/>
  <pageMargins left="0.78740157499999996" right="0.78740157499999996" top="0.984251969" bottom="0.984251969" header="0.5" footer="0.5"/>
  <pageSetup paperSize="9" scale="72" fitToHeight="2"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4.44140625" customWidth="1"/>
    <col min="2" max="2" width="28.44140625" customWidth="1"/>
    <col min="3" max="3" width="11.33203125" customWidth="1"/>
    <col min="4" max="5" width="10.6640625" customWidth="1"/>
    <col min="6" max="6" width="11.33203125" customWidth="1"/>
    <col min="7" max="8" width="10.6640625" customWidth="1"/>
    <col min="9" max="9" width="11.33203125" customWidth="1"/>
    <col min="10" max="11" width="10.6640625" customWidth="1"/>
    <col min="12" max="12" width="11.33203125" customWidth="1"/>
    <col min="13" max="14" width="10.6640625" customWidth="1"/>
    <col min="15" max="15" width="11.33203125" customWidth="1"/>
    <col min="16" max="20" width="10.6640625" customWidth="1"/>
    <col min="21" max="21" width="13.44140625" customWidth="1"/>
  </cols>
  <sheetData>
    <row r="1" spans="1:21" x14ac:dyDescent="0.25">
      <c r="A1" s="6" t="s">
        <v>109</v>
      </c>
      <c r="E1" s="1"/>
      <c r="F1" s="1"/>
      <c r="G1" s="1"/>
    </row>
    <row r="2" spans="1:21" x14ac:dyDescent="0.25">
      <c r="A2" s="6"/>
      <c r="E2" s="1"/>
      <c r="F2" s="1"/>
      <c r="G2" s="1"/>
    </row>
    <row r="3" spans="1:21" s="22" customFormat="1" ht="15.6" x14ac:dyDescent="0.3">
      <c r="A3" s="23" t="s">
        <v>5</v>
      </c>
      <c r="B3" s="21" t="s">
        <v>129</v>
      </c>
      <c r="C3" s="21"/>
      <c r="D3" s="21"/>
      <c r="E3" s="21"/>
      <c r="F3" s="21"/>
      <c r="G3" s="21"/>
    </row>
    <row r="4" spans="1:21" ht="13.8" thickBot="1" x14ac:dyDescent="0.3">
      <c r="A4" s="2"/>
      <c r="E4" s="2"/>
      <c r="F4" s="2"/>
      <c r="G4" s="2"/>
    </row>
    <row r="5" spans="1:21" s="10" customFormat="1" ht="20.100000000000001" customHeight="1" x14ac:dyDescent="0.25">
      <c r="B5" s="594" t="s">
        <v>197</v>
      </c>
      <c r="C5" s="595"/>
      <c r="D5" s="590" t="s">
        <v>160</v>
      </c>
      <c r="E5" s="670"/>
      <c r="F5" s="670"/>
      <c r="G5" s="670"/>
      <c r="H5" s="670"/>
      <c r="I5" s="670"/>
      <c r="J5" s="590" t="s">
        <v>162</v>
      </c>
      <c r="K5" s="671"/>
      <c r="L5" s="671"/>
      <c r="M5" s="671"/>
      <c r="N5" s="671"/>
      <c r="O5" s="671"/>
      <c r="P5" s="590" t="s">
        <v>161</v>
      </c>
      <c r="Q5" s="590"/>
      <c r="R5" s="590"/>
      <c r="S5" s="590"/>
      <c r="T5" s="642" t="s">
        <v>163</v>
      </c>
      <c r="U5" s="643"/>
    </row>
    <row r="6" spans="1:21" s="10" customFormat="1" ht="20.100000000000001" customHeight="1" x14ac:dyDescent="0.25">
      <c r="B6" s="596"/>
      <c r="C6" s="597"/>
      <c r="D6" s="599" t="s">
        <v>165</v>
      </c>
      <c r="E6" s="601"/>
      <c r="F6" s="599" t="s">
        <v>169</v>
      </c>
      <c r="G6" s="601"/>
      <c r="H6" s="599" t="s">
        <v>168</v>
      </c>
      <c r="I6" s="601"/>
      <c r="J6" s="599" t="s">
        <v>165</v>
      </c>
      <c r="K6" s="601"/>
      <c r="L6" s="599" t="s">
        <v>169</v>
      </c>
      <c r="M6" s="601"/>
      <c r="N6" s="599" t="s">
        <v>168</v>
      </c>
      <c r="O6" s="601"/>
      <c r="P6" s="599" t="s">
        <v>165</v>
      </c>
      <c r="Q6" s="601"/>
      <c r="R6" s="599" t="s">
        <v>169</v>
      </c>
      <c r="S6" s="601"/>
      <c r="T6" s="644"/>
      <c r="U6" s="645"/>
    </row>
    <row r="7" spans="1:21" s="10" customFormat="1" ht="66.900000000000006" customHeight="1" x14ac:dyDescent="0.25">
      <c r="B7" s="600" t="s">
        <v>554</v>
      </c>
      <c r="C7" s="601"/>
      <c r="D7" s="576" t="s">
        <v>555</v>
      </c>
      <c r="E7" s="601"/>
      <c r="F7" s="604" t="s">
        <v>544</v>
      </c>
      <c r="G7" s="605"/>
      <c r="H7" s="628" t="s">
        <v>542</v>
      </c>
      <c r="I7" s="628"/>
      <c r="J7" s="576" t="s">
        <v>565</v>
      </c>
      <c r="K7" s="627"/>
      <c r="L7" s="576" t="s">
        <v>122</v>
      </c>
      <c r="M7" s="576"/>
      <c r="N7" s="628" t="s">
        <v>542</v>
      </c>
      <c r="O7" s="628"/>
      <c r="P7" s="576" t="s">
        <v>178</v>
      </c>
      <c r="Q7" s="601"/>
      <c r="R7" s="576" t="s">
        <v>122</v>
      </c>
      <c r="S7" s="576"/>
      <c r="T7" s="620" t="s">
        <v>545</v>
      </c>
      <c r="U7" s="621"/>
    </row>
    <row r="8" spans="1:21" s="17" customFormat="1" ht="30" customHeight="1" thickBot="1" x14ac:dyDescent="0.3">
      <c r="B8" s="672" t="s">
        <v>547</v>
      </c>
      <c r="C8" s="673"/>
      <c r="D8" s="584" t="s">
        <v>117</v>
      </c>
      <c r="E8" s="622"/>
      <c r="F8" s="610">
        <v>1</v>
      </c>
      <c r="G8" s="622"/>
      <c r="H8" s="619" t="s">
        <v>180</v>
      </c>
      <c r="I8" s="619"/>
      <c r="J8" s="584" t="s">
        <v>117</v>
      </c>
      <c r="K8" s="622"/>
      <c r="L8" s="610">
        <v>1</v>
      </c>
      <c r="M8" s="622"/>
      <c r="N8" s="619" t="s">
        <v>179</v>
      </c>
      <c r="O8" s="619"/>
      <c r="P8" s="584" t="s">
        <v>117</v>
      </c>
      <c r="Q8" s="622"/>
      <c r="R8" s="610">
        <v>1</v>
      </c>
      <c r="S8" s="622"/>
      <c r="T8" s="625" t="s">
        <v>546</v>
      </c>
      <c r="U8" s="629"/>
    </row>
    <row r="9" spans="1:21" ht="21.9" customHeight="1" x14ac:dyDescent="0.25"/>
    <row r="10" spans="1:21" ht="15.6" x14ac:dyDescent="0.3">
      <c r="B10" s="339" t="s">
        <v>531</v>
      </c>
      <c r="C10" s="19"/>
      <c r="D10" s="19"/>
      <c r="E10" s="339" t="s">
        <v>532</v>
      </c>
    </row>
    <row r="12" spans="1:21" s="24" customFormat="1" ht="15" x14ac:dyDescent="0.25">
      <c r="A12" s="129"/>
      <c r="B12" s="59" t="s">
        <v>4</v>
      </c>
      <c r="C12" s="48"/>
      <c r="E12" s="369" t="s">
        <v>503</v>
      </c>
      <c r="F12" s="129"/>
      <c r="G12" s="129"/>
      <c r="H12" s="129"/>
      <c r="I12" s="129"/>
      <c r="J12" s="129"/>
      <c r="K12" s="129"/>
    </row>
    <row r="13" spans="1:21" s="24" customFormat="1" ht="15" x14ac:dyDescent="0.25">
      <c r="A13" s="129"/>
      <c r="B13" s="60" t="s">
        <v>0</v>
      </c>
      <c r="C13" s="48"/>
      <c r="D13" s="59"/>
      <c r="E13" s="369" t="s">
        <v>510</v>
      </c>
      <c r="F13" s="129"/>
      <c r="G13" s="129"/>
      <c r="H13" s="129"/>
      <c r="I13" s="129"/>
      <c r="J13" s="129"/>
      <c r="K13" s="129"/>
    </row>
    <row r="14" spans="1:21" s="24" customFormat="1" ht="15" x14ac:dyDescent="0.25">
      <c r="A14" s="14"/>
      <c r="B14" s="60" t="s">
        <v>29</v>
      </c>
      <c r="C14" s="48"/>
      <c r="E14" s="369" t="s">
        <v>505</v>
      </c>
      <c r="F14" s="129"/>
      <c r="G14" s="129"/>
      <c r="H14" s="129"/>
      <c r="I14" s="129"/>
      <c r="J14" s="129"/>
      <c r="K14" s="129"/>
    </row>
    <row r="15" spans="1:21" s="24" customFormat="1" ht="15" x14ac:dyDescent="0.25">
      <c r="A15" s="129"/>
      <c r="B15" s="74" t="s">
        <v>30</v>
      </c>
      <c r="E15" s="369" t="s">
        <v>495</v>
      </c>
      <c r="F15" s="129"/>
      <c r="G15" s="129"/>
      <c r="H15" s="129"/>
      <c r="I15" s="129"/>
      <c r="J15" s="129"/>
      <c r="K15" s="129"/>
    </row>
    <row r="16" spans="1:21" s="24" customFormat="1" ht="15" x14ac:dyDescent="0.25">
      <c r="A16" s="129"/>
      <c r="B16" s="60" t="s">
        <v>31</v>
      </c>
      <c r="C16" s="48"/>
    </row>
    <row r="17" spans="1:17" s="24" customFormat="1" ht="15" x14ac:dyDescent="0.25">
      <c r="A17" s="129"/>
      <c r="B17" s="74" t="s">
        <v>24</v>
      </c>
      <c r="C17" s="48"/>
      <c r="E17" s="60"/>
    </row>
    <row r="18" spans="1:17" s="24" customFormat="1" ht="15" x14ac:dyDescent="0.25">
      <c r="A18" s="14"/>
      <c r="B18" s="60" t="s">
        <v>33</v>
      </c>
      <c r="E18" s="60"/>
    </row>
    <row r="19" spans="1:17" s="24" customFormat="1" ht="15" x14ac:dyDescent="0.25">
      <c r="A19" s="14"/>
      <c r="B19" s="60" t="s">
        <v>34</v>
      </c>
      <c r="E19" s="60"/>
    </row>
    <row r="20" spans="1:17" s="24" customFormat="1" ht="15" x14ac:dyDescent="0.25">
      <c r="A20" s="14"/>
      <c r="B20" s="60" t="s">
        <v>35</v>
      </c>
      <c r="E20" s="60"/>
    </row>
    <row r="21" spans="1:17" s="24" customFormat="1" ht="15" x14ac:dyDescent="0.25">
      <c r="A21" s="14"/>
      <c r="B21" s="60" t="s">
        <v>22</v>
      </c>
      <c r="E21" s="60"/>
    </row>
    <row r="22" spans="1:17" s="24" customFormat="1" ht="15" x14ac:dyDescent="0.25">
      <c r="A22" s="129"/>
      <c r="B22" s="60" t="s">
        <v>32</v>
      </c>
      <c r="C22" s="14"/>
      <c r="E22" s="60"/>
    </row>
    <row r="23" spans="1:17" s="24" customFormat="1" ht="15" x14ac:dyDescent="0.25">
      <c r="A23" s="129"/>
      <c r="B23" s="60"/>
      <c r="C23" s="14"/>
      <c r="E23" s="60"/>
    </row>
    <row r="24" spans="1:17" x14ac:dyDescent="0.25">
      <c r="C24" s="48"/>
    </row>
    <row r="25" spans="1:17" ht="15.6" x14ac:dyDescent="0.25">
      <c r="B25" s="371" t="s">
        <v>534</v>
      </c>
      <c r="C25" s="188"/>
      <c r="D25" s="27"/>
    </row>
    <row r="26" spans="1:17" ht="13.8" thickBot="1" x14ac:dyDescent="0.3"/>
    <row r="27" spans="1:17" ht="30" customHeight="1" x14ac:dyDescent="0.25">
      <c r="B27" s="582" t="s">
        <v>197</v>
      </c>
      <c r="C27" s="616" t="s">
        <v>196</v>
      </c>
      <c r="D27" s="616"/>
      <c r="E27" s="617"/>
      <c r="F27" s="618" t="s">
        <v>177</v>
      </c>
      <c r="G27" s="618"/>
      <c r="H27" s="618"/>
      <c r="I27" s="616" t="s">
        <v>176</v>
      </c>
      <c r="J27" s="616"/>
      <c r="K27" s="616"/>
      <c r="L27" s="618" t="s">
        <v>162</v>
      </c>
      <c r="M27" s="578"/>
      <c r="N27" s="578"/>
      <c r="O27" s="611" t="s">
        <v>161</v>
      </c>
      <c r="P27" s="611"/>
      <c r="Q27" s="639" t="s">
        <v>163</v>
      </c>
    </row>
    <row r="28" spans="1:17" ht="30" customHeight="1" x14ac:dyDescent="0.25">
      <c r="B28" s="583"/>
      <c r="C28" s="307" t="s">
        <v>165</v>
      </c>
      <c r="D28" s="20" t="s">
        <v>169</v>
      </c>
      <c r="E28" s="20" t="s">
        <v>168</v>
      </c>
      <c r="F28" s="307" t="s">
        <v>165</v>
      </c>
      <c r="G28" s="20" t="s">
        <v>169</v>
      </c>
      <c r="H28" s="20" t="s">
        <v>168</v>
      </c>
      <c r="I28" s="307" t="s">
        <v>165</v>
      </c>
      <c r="J28" s="20" t="s">
        <v>169</v>
      </c>
      <c r="K28" s="20" t="s">
        <v>168</v>
      </c>
      <c r="L28" s="307" t="s">
        <v>165</v>
      </c>
      <c r="M28" s="20" t="s">
        <v>169</v>
      </c>
      <c r="N28" s="20" t="s">
        <v>168</v>
      </c>
      <c r="O28" s="307" t="s">
        <v>165</v>
      </c>
      <c r="P28" s="20" t="s">
        <v>169</v>
      </c>
      <c r="Q28" s="640"/>
    </row>
    <row r="29" spans="1:17" x14ac:dyDescent="0.25">
      <c r="A29" s="3"/>
      <c r="B29" s="85" t="s">
        <v>198</v>
      </c>
      <c r="C29" s="94">
        <v>776</v>
      </c>
      <c r="D29" s="95">
        <f>C29/$C$45</f>
        <v>3.7035481518531106E-4</v>
      </c>
      <c r="E29" s="100">
        <v>2.2000000000000002</v>
      </c>
      <c r="F29" s="94">
        <v>632</v>
      </c>
      <c r="G29" s="95">
        <f t="shared" ref="G29:G45" si="0">F29/$F$45</f>
        <v>8.7285101869448E-4</v>
      </c>
      <c r="H29" s="100">
        <v>3.1</v>
      </c>
      <c r="I29" s="94">
        <v>33</v>
      </c>
      <c r="J29" s="95">
        <f>I29/$I$45</f>
        <v>1.503026548914405E-4</v>
      </c>
      <c r="K29" s="100">
        <v>2.5</v>
      </c>
      <c r="L29" s="198">
        <f>C29+F29+I29</f>
        <v>1441</v>
      </c>
      <c r="M29" s="199">
        <f>L29/$L$45</f>
        <v>4.7418333355819472E-4</v>
      </c>
      <c r="N29" s="200">
        <f>(C29*E29+F29*H29+I29*K29)/L29</f>
        <v>2.6015961138098542</v>
      </c>
      <c r="O29" s="202">
        <v>133940</v>
      </c>
      <c r="P29" s="203">
        <f>O29/$O$45</f>
        <v>2.0269686407036913E-2</v>
      </c>
      <c r="Q29" s="204">
        <f>L29/O29</f>
        <v>1.0758548603852471E-2</v>
      </c>
    </row>
    <row r="30" spans="1:17" x14ac:dyDescent="0.25">
      <c r="B30" s="85" t="s">
        <v>199</v>
      </c>
      <c r="C30" s="94">
        <v>3217</v>
      </c>
      <c r="D30" s="95">
        <f t="shared" ref="D30:D44" si="1">C30/$C$45</f>
        <v>1.5353497943958062E-3</v>
      </c>
      <c r="E30" s="100">
        <v>1.8</v>
      </c>
      <c r="F30" s="94">
        <v>1402</v>
      </c>
      <c r="G30" s="95">
        <f t="shared" si="0"/>
        <v>1.9362929243823749E-3</v>
      </c>
      <c r="H30" s="100">
        <v>2.4</v>
      </c>
      <c r="I30" s="94">
        <v>80</v>
      </c>
      <c r="J30" s="95">
        <f t="shared" ref="J30:J44" si="2">I30/$I$45</f>
        <v>3.6437007246409818E-4</v>
      </c>
      <c r="K30" s="100">
        <v>2.6</v>
      </c>
      <c r="L30" s="198">
        <f t="shared" ref="L30:L44" si="3">C30+F30+I30</f>
        <v>4699</v>
      </c>
      <c r="M30" s="199">
        <f t="shared" ref="M30:M44" si="4">L30/$L$45</f>
        <v>1.5462786151214135E-3</v>
      </c>
      <c r="N30" s="200">
        <f t="shared" ref="N30:N44" si="5">(C30*E30+F30*H30+I30*K30)/L30</f>
        <v>1.9926367312194082</v>
      </c>
      <c r="O30" s="202">
        <v>6745</v>
      </c>
      <c r="P30" s="203">
        <f t="shared" ref="P30:P44" si="6">O30/$O$45</f>
        <v>1.0207483560957442E-3</v>
      </c>
      <c r="Q30" s="204">
        <f t="shared" ref="Q30:Q44" si="7">L30/O30</f>
        <v>0.69666419570051885</v>
      </c>
    </row>
    <row r="31" spans="1:17" x14ac:dyDescent="0.25">
      <c r="B31" s="85" t="s">
        <v>200</v>
      </c>
      <c r="C31" s="94">
        <v>1424</v>
      </c>
      <c r="D31" s="95">
        <f t="shared" si="1"/>
        <v>6.7962017631943673E-4</v>
      </c>
      <c r="E31" s="100">
        <v>2.8</v>
      </c>
      <c r="F31" s="94">
        <v>894</v>
      </c>
      <c r="G31" s="95">
        <f t="shared" si="0"/>
        <v>1.2346974853051664E-3</v>
      </c>
      <c r="H31" s="100">
        <v>2.1</v>
      </c>
      <c r="I31" s="94">
        <v>60</v>
      </c>
      <c r="J31" s="95">
        <f t="shared" si="2"/>
        <v>2.7327755434807362E-4</v>
      </c>
      <c r="K31" s="100">
        <v>1.5</v>
      </c>
      <c r="L31" s="198">
        <f t="shared" si="3"/>
        <v>2378</v>
      </c>
      <c r="M31" s="199">
        <f t="shared" si="4"/>
        <v>7.8251767328340531E-4</v>
      </c>
      <c r="N31" s="200">
        <f t="shared" si="5"/>
        <v>2.5040370058873003</v>
      </c>
      <c r="O31" s="202">
        <v>4176</v>
      </c>
      <c r="P31" s="203">
        <f t="shared" si="6"/>
        <v>6.319711097191739E-4</v>
      </c>
      <c r="Q31" s="204">
        <f t="shared" si="7"/>
        <v>0.56944444444444442</v>
      </c>
    </row>
    <row r="32" spans="1:17" x14ac:dyDescent="0.25">
      <c r="B32" s="85" t="s">
        <v>201</v>
      </c>
      <c r="C32" s="94">
        <v>66688</v>
      </c>
      <c r="D32" s="95">
        <f t="shared" si="1"/>
        <v>3.1827605560667556E-2</v>
      </c>
      <c r="E32" s="100">
        <v>2.1</v>
      </c>
      <c r="F32" s="94">
        <v>19948</v>
      </c>
      <c r="G32" s="95">
        <f t="shared" si="0"/>
        <v>2.7550050824236533E-2</v>
      </c>
      <c r="H32" s="100">
        <v>2.4</v>
      </c>
      <c r="I32" s="94">
        <v>1523</v>
      </c>
      <c r="J32" s="95">
        <f t="shared" si="2"/>
        <v>6.9366952545352684E-3</v>
      </c>
      <c r="K32" s="100">
        <v>2.4</v>
      </c>
      <c r="L32" s="198">
        <f t="shared" si="3"/>
        <v>88159</v>
      </c>
      <c r="M32" s="199">
        <f t="shared" si="4"/>
        <v>2.9010082236750098E-2</v>
      </c>
      <c r="N32" s="200">
        <f t="shared" si="5"/>
        <v>2.1730645765038172</v>
      </c>
      <c r="O32" s="205">
        <v>130932</v>
      </c>
      <c r="P32" s="203">
        <f t="shared" si="6"/>
        <v>1.9814473500419271E-2</v>
      </c>
      <c r="Q32" s="204">
        <f t="shared" si="7"/>
        <v>0.67331897473497693</v>
      </c>
    </row>
    <row r="33" spans="2:17" x14ac:dyDescent="0.25">
      <c r="B33" s="85" t="s">
        <v>202</v>
      </c>
      <c r="C33" s="25">
        <v>304379</v>
      </c>
      <c r="D33" s="95">
        <f t="shared" si="1"/>
        <v>0.14526833542691983</v>
      </c>
      <c r="E33" s="90">
        <v>2</v>
      </c>
      <c r="F33" s="25">
        <v>43165</v>
      </c>
      <c r="G33" s="26">
        <f t="shared" si="0"/>
        <v>5.9614895920802581E-2</v>
      </c>
      <c r="H33" s="90">
        <v>2.4</v>
      </c>
      <c r="I33" s="25">
        <v>7653</v>
      </c>
      <c r="J33" s="95">
        <f t="shared" si="2"/>
        <v>3.4856552057096792E-2</v>
      </c>
      <c r="K33" s="90">
        <v>2.5</v>
      </c>
      <c r="L33" s="198">
        <f t="shared" si="3"/>
        <v>355197</v>
      </c>
      <c r="M33" s="199">
        <f t="shared" si="4"/>
        <v>0.11688306560018744</v>
      </c>
      <c r="N33" s="200">
        <f t="shared" si="5"/>
        <v>2.0593825398300099</v>
      </c>
      <c r="O33" s="205">
        <v>506701</v>
      </c>
      <c r="P33" s="203">
        <f t="shared" si="6"/>
        <v>7.668112865560707E-2</v>
      </c>
      <c r="Q33" s="204">
        <f t="shared" si="7"/>
        <v>0.70099920860625897</v>
      </c>
    </row>
    <row r="34" spans="2:17" ht="12.75" customHeight="1" x14ac:dyDescent="0.25">
      <c r="B34" s="85" t="s">
        <v>203</v>
      </c>
      <c r="C34" s="25">
        <v>309429</v>
      </c>
      <c r="D34" s="95">
        <f t="shared" si="1"/>
        <v>0.14767850529378301</v>
      </c>
      <c r="E34" s="90">
        <v>2.1</v>
      </c>
      <c r="F34" s="25">
        <v>31694</v>
      </c>
      <c r="G34" s="26">
        <f t="shared" si="0"/>
        <v>4.3772373712820965E-2</v>
      </c>
      <c r="H34" s="90">
        <v>4</v>
      </c>
      <c r="I34" s="25">
        <v>18390</v>
      </c>
      <c r="J34" s="95">
        <f t="shared" si="2"/>
        <v>8.3759570407684558E-2</v>
      </c>
      <c r="K34" s="90">
        <v>3.6</v>
      </c>
      <c r="L34" s="198">
        <f t="shared" si="3"/>
        <v>359513</v>
      </c>
      <c r="M34" s="199">
        <f t="shared" si="4"/>
        <v>0.11830331214261434</v>
      </c>
      <c r="N34" s="200">
        <f t="shared" si="5"/>
        <v>2.3442292768272637</v>
      </c>
      <c r="O34" s="205">
        <v>490885</v>
      </c>
      <c r="P34" s="203">
        <f t="shared" si="6"/>
        <v>7.4287628877992493E-2</v>
      </c>
      <c r="Q34" s="204">
        <f t="shared" si="7"/>
        <v>0.73237723703107649</v>
      </c>
    </row>
    <row r="35" spans="2:17" x14ac:dyDescent="0.25">
      <c r="B35" s="85" t="s">
        <v>204</v>
      </c>
      <c r="C35" s="25">
        <v>379308</v>
      </c>
      <c r="D35" s="95">
        <f t="shared" si="1"/>
        <v>0.18102905185349222</v>
      </c>
      <c r="E35" s="90">
        <v>2.4</v>
      </c>
      <c r="F35" s="25">
        <v>48859</v>
      </c>
      <c r="G35" s="26">
        <f t="shared" si="0"/>
        <v>6.7478841649356969E-2</v>
      </c>
      <c r="H35" s="90">
        <v>4.9000000000000004</v>
      </c>
      <c r="I35" s="25">
        <v>39768</v>
      </c>
      <c r="J35" s="95">
        <f t="shared" si="2"/>
        <v>0.18112836302190319</v>
      </c>
      <c r="K35" s="90">
        <v>4</v>
      </c>
      <c r="L35" s="198">
        <f t="shared" si="3"/>
        <v>467935</v>
      </c>
      <c r="M35" s="199">
        <f t="shared" si="4"/>
        <v>0.1539812478754711</v>
      </c>
      <c r="N35" s="200">
        <f t="shared" si="5"/>
        <v>2.7970130466838343</v>
      </c>
      <c r="O35" s="205">
        <v>734122</v>
      </c>
      <c r="P35" s="203">
        <f t="shared" si="6"/>
        <v>0.11109767600796441</v>
      </c>
      <c r="Q35" s="204">
        <f t="shared" si="7"/>
        <v>0.63740767883267357</v>
      </c>
    </row>
    <row r="36" spans="2:17" ht="12.75" customHeight="1" x14ac:dyDescent="0.25">
      <c r="B36" s="85" t="s">
        <v>205</v>
      </c>
      <c r="C36" s="25">
        <v>320610</v>
      </c>
      <c r="D36" s="95">
        <f t="shared" si="1"/>
        <v>0.15301476455742599</v>
      </c>
      <c r="E36" s="90">
        <v>2.5</v>
      </c>
      <c r="F36" s="25">
        <v>54253</v>
      </c>
      <c r="G36" s="26">
        <f t="shared" si="0"/>
        <v>7.4928459362708269E-2</v>
      </c>
      <c r="H36" s="90">
        <v>5.2</v>
      </c>
      <c r="I36" s="25">
        <v>38862</v>
      </c>
      <c r="J36" s="95">
        <f t="shared" si="2"/>
        <v>0.17700187195124728</v>
      </c>
      <c r="K36" s="90">
        <v>4.0999999999999996</v>
      </c>
      <c r="L36" s="198">
        <f t="shared" si="3"/>
        <v>413725</v>
      </c>
      <c r="M36" s="199">
        <f t="shared" si="4"/>
        <v>0.13614260907450668</v>
      </c>
      <c r="N36" s="200">
        <f t="shared" si="5"/>
        <v>3.004350232642456</v>
      </c>
      <c r="O36" s="205">
        <v>778832</v>
      </c>
      <c r="P36" s="203">
        <f t="shared" si="6"/>
        <v>0.11786382263524992</v>
      </c>
      <c r="Q36" s="204">
        <f t="shared" si="7"/>
        <v>0.53121212276845331</v>
      </c>
    </row>
    <row r="37" spans="2:17" x14ac:dyDescent="0.25">
      <c r="B37" s="85" t="s">
        <v>206</v>
      </c>
      <c r="C37" s="25">
        <v>265188</v>
      </c>
      <c r="D37" s="95">
        <f t="shared" si="1"/>
        <v>0.1265639854759823</v>
      </c>
      <c r="E37" s="90">
        <v>2.5</v>
      </c>
      <c r="F37" s="25">
        <v>65066</v>
      </c>
      <c r="G37" s="26">
        <f t="shared" si="0"/>
        <v>8.986222212401114E-2</v>
      </c>
      <c r="H37" s="90">
        <v>5.8</v>
      </c>
      <c r="I37" s="25">
        <v>36496</v>
      </c>
      <c r="J37" s="95">
        <f t="shared" si="2"/>
        <v>0.16622562705812158</v>
      </c>
      <c r="K37" s="90">
        <v>4.3</v>
      </c>
      <c r="L37" s="198">
        <f t="shared" si="3"/>
        <v>366750</v>
      </c>
      <c r="M37" s="199">
        <f t="shared" si="4"/>
        <v>0.12068475890525185</v>
      </c>
      <c r="N37" s="200">
        <f t="shared" si="5"/>
        <v>3.2645824130879348</v>
      </c>
      <c r="O37" s="205">
        <v>805925</v>
      </c>
      <c r="P37" s="203">
        <f t="shared" si="6"/>
        <v>0.12196391681044665</v>
      </c>
      <c r="Q37" s="204">
        <f t="shared" si="7"/>
        <v>0.45506715885473215</v>
      </c>
    </row>
    <row r="38" spans="2:17" ht="12.75" customHeight="1" x14ac:dyDescent="0.25">
      <c r="B38" s="85" t="s">
        <v>207</v>
      </c>
      <c r="C38" s="25">
        <v>187543</v>
      </c>
      <c r="D38" s="95">
        <f t="shared" si="1"/>
        <v>8.950702719626133E-2</v>
      </c>
      <c r="E38" s="90">
        <v>2.6</v>
      </c>
      <c r="F38" s="25">
        <v>79338</v>
      </c>
      <c r="G38" s="26">
        <f t="shared" si="0"/>
        <v>0.10957318690060547</v>
      </c>
      <c r="H38" s="90">
        <v>5.7</v>
      </c>
      <c r="I38" s="25">
        <v>29680</v>
      </c>
      <c r="J38" s="95">
        <f t="shared" si="2"/>
        <v>0.13518129688418043</v>
      </c>
      <c r="K38" s="90">
        <v>4.3</v>
      </c>
      <c r="L38" s="198">
        <f t="shared" si="3"/>
        <v>296561</v>
      </c>
      <c r="M38" s="199">
        <f t="shared" si="4"/>
        <v>9.7587983055761135E-2</v>
      </c>
      <c r="N38" s="200">
        <f t="shared" si="5"/>
        <v>3.599469923557042</v>
      </c>
      <c r="O38" s="205">
        <v>861950</v>
      </c>
      <c r="P38" s="203">
        <f t="shared" si="6"/>
        <v>0.13044240853027825</v>
      </c>
      <c r="Q38" s="204">
        <f t="shared" si="7"/>
        <v>0.3440582400371251</v>
      </c>
    </row>
    <row r="39" spans="2:17" x14ac:dyDescent="0.25">
      <c r="B39" s="85" t="s">
        <v>208</v>
      </c>
      <c r="C39" s="25">
        <v>108834</v>
      </c>
      <c r="D39" s="95">
        <f t="shared" si="1"/>
        <v>5.194226282973987E-2</v>
      </c>
      <c r="E39" s="90">
        <v>2.6</v>
      </c>
      <c r="F39" s="25">
        <v>85446</v>
      </c>
      <c r="G39" s="26">
        <f t="shared" si="0"/>
        <v>0.1180089052901401</v>
      </c>
      <c r="H39" s="90">
        <v>5.3</v>
      </c>
      <c r="I39" s="25">
        <v>19936</v>
      </c>
      <c r="J39" s="95">
        <f t="shared" si="2"/>
        <v>9.0801022058053266E-2</v>
      </c>
      <c r="K39" s="90">
        <v>4.4000000000000004</v>
      </c>
      <c r="L39" s="198">
        <f t="shared" si="3"/>
        <v>214216</v>
      </c>
      <c r="M39" s="199">
        <f t="shared" si="4"/>
        <v>7.0491087426441529E-2</v>
      </c>
      <c r="N39" s="200">
        <f t="shared" si="5"/>
        <v>3.8444868730627029</v>
      </c>
      <c r="O39" s="205">
        <v>807138</v>
      </c>
      <c r="P39" s="203">
        <f t="shared" si="6"/>
        <v>0.12214748504705809</v>
      </c>
      <c r="Q39" s="204">
        <f t="shared" si="7"/>
        <v>0.26540195109138709</v>
      </c>
    </row>
    <row r="40" spans="2:17" ht="12.75" customHeight="1" x14ac:dyDescent="0.25">
      <c r="B40" s="85" t="s">
        <v>209</v>
      </c>
      <c r="C40" s="25">
        <v>82538</v>
      </c>
      <c r="D40" s="95">
        <f t="shared" si="1"/>
        <v>3.9392198113099491E-2</v>
      </c>
      <c r="E40" s="90">
        <v>2.7</v>
      </c>
      <c r="F40" s="25">
        <v>122808</v>
      </c>
      <c r="G40" s="26">
        <f t="shared" si="0"/>
        <v>0.16960931630353118</v>
      </c>
      <c r="H40" s="90">
        <v>5.3</v>
      </c>
      <c r="I40" s="25">
        <v>15498</v>
      </c>
      <c r="J40" s="95">
        <f t="shared" si="2"/>
        <v>7.0587592288107417E-2</v>
      </c>
      <c r="K40" s="90">
        <v>4.4000000000000004</v>
      </c>
      <c r="L40" s="198">
        <f t="shared" si="3"/>
        <v>220844</v>
      </c>
      <c r="M40" s="199">
        <f t="shared" si="4"/>
        <v>7.2672133321530857E-2</v>
      </c>
      <c r="N40" s="200">
        <f t="shared" si="5"/>
        <v>4.2651201753273806</v>
      </c>
      <c r="O40" s="205">
        <v>797948</v>
      </c>
      <c r="P40" s="203">
        <f t="shared" si="6"/>
        <v>0.12075672487025751</v>
      </c>
      <c r="Q40" s="204">
        <f t="shared" si="7"/>
        <v>0.27676490197356218</v>
      </c>
    </row>
    <row r="41" spans="2:17" x14ac:dyDescent="0.25">
      <c r="B41" s="85" t="s">
        <v>210</v>
      </c>
      <c r="C41" s="25">
        <v>55522</v>
      </c>
      <c r="D41" s="95">
        <f t="shared" si="1"/>
        <v>2.6498505217421184E-2</v>
      </c>
      <c r="E41" s="90">
        <v>2.9</v>
      </c>
      <c r="F41" s="25">
        <v>141318</v>
      </c>
      <c r="G41" s="26">
        <f t="shared" si="0"/>
        <v>0.19517335484156095</v>
      </c>
      <c r="H41" s="90">
        <v>5.5</v>
      </c>
      <c r="I41" s="25">
        <v>9856</v>
      </c>
      <c r="J41" s="95">
        <f t="shared" si="2"/>
        <v>4.4890392927576891E-2</v>
      </c>
      <c r="K41" s="90">
        <v>4.2</v>
      </c>
      <c r="L41" s="198">
        <f t="shared" si="3"/>
        <v>206696</v>
      </c>
      <c r="M41" s="199">
        <f t="shared" si="4"/>
        <v>6.8016515137504938E-2</v>
      </c>
      <c r="N41" s="200">
        <f t="shared" si="5"/>
        <v>4.7396079266168671</v>
      </c>
      <c r="O41" s="205">
        <v>484944</v>
      </c>
      <c r="P41" s="203">
        <f t="shared" si="6"/>
        <v>7.3388553120607061E-2</v>
      </c>
      <c r="Q41" s="204">
        <f t="shared" si="7"/>
        <v>0.42622653337292554</v>
      </c>
    </row>
    <row r="42" spans="2:17" x14ac:dyDescent="0.25">
      <c r="B42" s="85" t="s">
        <v>212</v>
      </c>
      <c r="C42" s="25">
        <v>9282</v>
      </c>
      <c r="D42" s="95">
        <f t="shared" si="1"/>
        <v>4.4299399414304856E-3</v>
      </c>
      <c r="E42" s="90">
        <v>3</v>
      </c>
      <c r="F42" s="25">
        <v>28590</v>
      </c>
      <c r="G42" s="26">
        <f t="shared" si="0"/>
        <v>3.9485459848853141E-2</v>
      </c>
      <c r="H42" s="90">
        <v>5.5</v>
      </c>
      <c r="I42" s="25">
        <v>1657</v>
      </c>
      <c r="J42" s="95">
        <f t="shared" si="2"/>
        <v>7.5470151259126334E-3</v>
      </c>
      <c r="K42" s="90">
        <v>4.2</v>
      </c>
      <c r="L42" s="198">
        <f t="shared" si="3"/>
        <v>39529</v>
      </c>
      <c r="M42" s="199">
        <f t="shared" si="4"/>
        <v>1.3007628724650853E-2</v>
      </c>
      <c r="N42" s="200">
        <f t="shared" si="5"/>
        <v>4.8584684661893798</v>
      </c>
      <c r="O42" s="205">
        <v>62130</v>
      </c>
      <c r="P42" s="203">
        <f t="shared" si="6"/>
        <v>9.402386266008686E-3</v>
      </c>
      <c r="Q42" s="204">
        <f t="shared" si="7"/>
        <v>0.63623048446805086</v>
      </c>
    </row>
    <row r="43" spans="2:17" x14ac:dyDescent="0.25">
      <c r="B43" s="85" t="s">
        <v>211</v>
      </c>
      <c r="C43" s="25">
        <v>413</v>
      </c>
      <c r="D43" s="95">
        <f t="shared" si="1"/>
        <v>1.9710894158702765E-4</v>
      </c>
      <c r="E43" s="90">
        <v>3.1</v>
      </c>
      <c r="F43" s="25">
        <v>646</v>
      </c>
      <c r="G43" s="26">
        <f t="shared" si="0"/>
        <v>8.9218632607062363E-4</v>
      </c>
      <c r="H43" s="90">
        <v>5.9</v>
      </c>
      <c r="I43" s="25">
        <v>56</v>
      </c>
      <c r="J43" s="95">
        <f t="shared" si="2"/>
        <v>2.5505905072486872E-4</v>
      </c>
      <c r="K43" s="90">
        <v>4.0999999999999996</v>
      </c>
      <c r="L43" s="198">
        <f t="shared" si="3"/>
        <v>1115</v>
      </c>
      <c r="M43" s="199">
        <f t="shared" si="4"/>
        <v>3.6690799230908199E-4</v>
      </c>
      <c r="N43" s="200">
        <f t="shared" si="5"/>
        <v>4.7724663677130046</v>
      </c>
      <c r="O43" s="205">
        <v>1367</v>
      </c>
      <c r="P43" s="203">
        <f t="shared" si="6"/>
        <v>2.068736846231108E-4</v>
      </c>
      <c r="Q43" s="204">
        <f t="shared" si="7"/>
        <v>0.81565471836137526</v>
      </c>
    </row>
    <row r="44" spans="2:17" x14ac:dyDescent="0.25">
      <c r="B44" s="85" t="s">
        <v>213</v>
      </c>
      <c r="C44" s="25">
        <v>137</v>
      </c>
      <c r="D44" s="95">
        <f t="shared" si="1"/>
        <v>6.5384806289159295E-5</v>
      </c>
      <c r="E44" s="90">
        <v>2.2999999999999998</v>
      </c>
      <c r="F44" s="25">
        <v>5</v>
      </c>
      <c r="G44" s="26">
        <f t="shared" si="0"/>
        <v>6.9054669200512663E-6</v>
      </c>
      <c r="H44" s="90">
        <v>12.7</v>
      </c>
      <c r="I44" s="25">
        <v>9</v>
      </c>
      <c r="J44" s="95">
        <f t="shared" si="2"/>
        <v>4.0991633152211041E-5</v>
      </c>
      <c r="K44" s="90">
        <v>4.7</v>
      </c>
      <c r="L44" s="198">
        <f t="shared" si="3"/>
        <v>151</v>
      </c>
      <c r="M44" s="199">
        <f t="shared" si="4"/>
        <v>4.9688885057104376E-5</v>
      </c>
      <c r="N44" s="200">
        <f t="shared" si="5"/>
        <v>2.7874172185430464</v>
      </c>
      <c r="O44" s="205">
        <v>162</v>
      </c>
      <c r="P44" s="203">
        <f t="shared" si="6"/>
        <v>2.4516120635657609E-5</v>
      </c>
      <c r="Q44" s="204">
        <f t="shared" si="7"/>
        <v>0.9320987654320988</v>
      </c>
    </row>
    <row r="45" spans="2:17" ht="30" customHeight="1" thickBot="1" x14ac:dyDescent="0.3">
      <c r="B45" s="306" t="s">
        <v>159</v>
      </c>
      <c r="C45" s="292">
        <f>SUM(C29:C44)</f>
        <v>2095288</v>
      </c>
      <c r="D45" s="295">
        <f>SUM(D29:D44)</f>
        <v>1</v>
      </c>
      <c r="E45" s="299">
        <f>(C29*E29+C30*E30+C31*E31+C32*E32+C33*E33+C34*E34+C35*E35+C36*E36+C37*E37+C38*E38+C39*E39+C40*E40+C41*E41+C42*E42+C43*E43+C44*E44)/C45</f>
        <v>2.3714214465982715</v>
      </c>
      <c r="F45" s="292">
        <f>SUM(F29:F44)</f>
        <v>724064</v>
      </c>
      <c r="G45" s="295">
        <f t="shared" si="0"/>
        <v>1</v>
      </c>
      <c r="H45" s="299">
        <f>(F29*H29+F30*H30+F31*H31+F32*H32+F33*H33+F34*H34+F35*H35+F36*H36+F37*H37+F38*H38+F39*H39+F40*H40+F41*H41+F42*H42+F43*H43+F44*H44)/F45</f>
        <v>5.0806251933530744</v>
      </c>
      <c r="I45" s="292">
        <f>SUM(I29:I44)</f>
        <v>219557</v>
      </c>
      <c r="J45" s="295">
        <f>SUM(J29:J44)</f>
        <v>1</v>
      </c>
      <c r="K45" s="299">
        <f>(I29*K29+I30*K30+I31*K31+I32*K32+I33*K33+I34*K34+I35*K35+I36*K36+I37*K37+I38*K38+I39*K39+I40*K40+I41*K41+I42*K42+I43*K43+I44*K44)/I45</f>
        <v>4.0849132571496245</v>
      </c>
      <c r="L45" s="292">
        <f>SUM(L29:L44)</f>
        <v>3038909</v>
      </c>
      <c r="M45" s="295">
        <f>SUM(M29:M44)</f>
        <v>1.0000000000000002</v>
      </c>
      <c r="N45" s="300">
        <f>(L29*N29+L30*N30+L31*N31+L32*N32+L33*N33+L34*N34+L35*N35+L36*N36+L37*N37+L38*N38+L39*N39+L40*N40+L41*N41+L42*N42+L43*N43+L44*N44)/L45</f>
        <v>3.1407258328564627</v>
      </c>
      <c r="O45" s="292">
        <f>SUM(O29:O44)</f>
        <v>6607897</v>
      </c>
      <c r="P45" s="295">
        <f>SUM(P29:P44)</f>
        <v>1</v>
      </c>
      <c r="Q45" s="298">
        <f>L45/O45</f>
        <v>0.45989049163447915</v>
      </c>
    </row>
    <row r="46" spans="2:17" x14ac:dyDescent="0.25">
      <c r="K46" s="13"/>
      <c r="L46" s="215"/>
      <c r="M46" s="13"/>
    </row>
    <row r="48" spans="2:17" x14ac:dyDescent="0.25">
      <c r="B48" s="14"/>
    </row>
    <row r="49" spans="2:2" x14ac:dyDescent="0.25">
      <c r="B49" s="14"/>
    </row>
    <row r="50" spans="2:2" x14ac:dyDescent="0.25">
      <c r="B50" s="14"/>
    </row>
  </sheetData>
  <mergeCells count="40">
    <mergeCell ref="L27:N27"/>
    <mergeCell ref="D8:E8"/>
    <mergeCell ref="F6:G6"/>
    <mergeCell ref="F7:G7"/>
    <mergeCell ref="L8:M8"/>
    <mergeCell ref="F8:G8"/>
    <mergeCell ref="J6:K6"/>
    <mergeCell ref="J7:K7"/>
    <mergeCell ref="N6:O6"/>
    <mergeCell ref="N7:O7"/>
    <mergeCell ref="N8:O8"/>
    <mergeCell ref="B8:C8"/>
    <mergeCell ref="H6:I6"/>
    <mergeCell ref="H8:I8"/>
    <mergeCell ref="C27:E27"/>
    <mergeCell ref="H7:I7"/>
    <mergeCell ref="F27:H27"/>
    <mergeCell ref="B27:B28"/>
    <mergeCell ref="I27:K27"/>
    <mergeCell ref="J8:K8"/>
    <mergeCell ref="R7:S7"/>
    <mergeCell ref="T7:U7"/>
    <mergeCell ref="D5:I5"/>
    <mergeCell ref="B7:C7"/>
    <mergeCell ref="B5:C6"/>
    <mergeCell ref="L6:M6"/>
    <mergeCell ref="L7:M7"/>
    <mergeCell ref="J5:O5"/>
    <mergeCell ref="D6:E6"/>
    <mergeCell ref="D7:E7"/>
    <mergeCell ref="P5:S5"/>
    <mergeCell ref="T5:U6"/>
    <mergeCell ref="P6:Q6"/>
    <mergeCell ref="R6:S6"/>
    <mergeCell ref="P7:Q7"/>
    <mergeCell ref="P8:Q8"/>
    <mergeCell ref="R8:S8"/>
    <mergeCell ref="T8:U8"/>
    <mergeCell ref="O27:P27"/>
    <mergeCell ref="Q27:Q28"/>
  </mergeCells>
  <phoneticPr fontId="4" type="noConversion"/>
  <hyperlinks>
    <hyperlink ref="A1" location="Index!A1" display="Index"/>
  </hyperlinks>
  <pageMargins left="0.78740157499999996" right="0.78740157499999996" top="0.984251969" bottom="0.984251969" header="0.5" footer="0.5"/>
  <pageSetup paperSize="9" scale="5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36"/>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bestFit="1" customWidth="1"/>
    <col min="2" max="2" width="35.6640625" customWidth="1"/>
    <col min="3" max="3" width="11.33203125" customWidth="1"/>
    <col min="4" max="5" width="10.6640625" customWidth="1"/>
    <col min="6" max="6" width="11.33203125" customWidth="1"/>
    <col min="7" max="8" width="10.6640625" customWidth="1"/>
    <col min="9" max="9" width="11.33203125" customWidth="1"/>
    <col min="10" max="11" width="10.6640625" customWidth="1"/>
    <col min="12" max="12" width="11.33203125" customWidth="1"/>
    <col min="13" max="14" width="10.6640625" customWidth="1"/>
    <col min="15" max="15" width="11.33203125" customWidth="1"/>
    <col min="16" max="23" width="10.6640625" customWidth="1"/>
    <col min="26" max="26" width="10.44140625" bestFit="1" customWidth="1"/>
  </cols>
  <sheetData>
    <row r="1" spans="1:20" x14ac:dyDescent="0.25">
      <c r="A1" s="6" t="s">
        <v>109</v>
      </c>
      <c r="B1" s="1"/>
    </row>
    <row r="2" spans="1:20" x14ac:dyDescent="0.25">
      <c r="A2" s="1"/>
      <c r="B2" s="1"/>
    </row>
    <row r="3" spans="1:20" s="22" customFormat="1" ht="15.6" x14ac:dyDescent="0.3">
      <c r="A3" s="23" t="s">
        <v>20</v>
      </c>
      <c r="B3" s="21" t="s">
        <v>128</v>
      </c>
    </row>
    <row r="4" spans="1:20" ht="13.8" thickBot="1" x14ac:dyDescent="0.3">
      <c r="A4" s="2"/>
    </row>
    <row r="5" spans="1:20" ht="20.100000000000001" customHeight="1" x14ac:dyDescent="0.25">
      <c r="A5" s="3"/>
      <c r="B5" s="676" t="s">
        <v>220</v>
      </c>
      <c r="C5" s="590" t="s">
        <v>160</v>
      </c>
      <c r="D5" s="670"/>
      <c r="E5" s="670"/>
      <c r="F5" s="670"/>
      <c r="G5" s="670"/>
      <c r="H5" s="670"/>
      <c r="I5" s="590" t="s">
        <v>162</v>
      </c>
      <c r="J5" s="671"/>
      <c r="K5" s="671"/>
      <c r="L5" s="671"/>
      <c r="M5" s="671"/>
      <c r="N5" s="671"/>
      <c r="O5" s="590" t="s">
        <v>161</v>
      </c>
      <c r="P5" s="590"/>
      <c r="Q5" s="590"/>
      <c r="R5" s="590"/>
      <c r="S5" s="642" t="s">
        <v>163</v>
      </c>
      <c r="T5" s="643"/>
    </row>
    <row r="6" spans="1:20" ht="20.100000000000001" customHeight="1" x14ac:dyDescent="0.25">
      <c r="B6" s="677"/>
      <c r="C6" s="599" t="s">
        <v>165</v>
      </c>
      <c r="D6" s="601"/>
      <c r="E6" s="599" t="s">
        <v>169</v>
      </c>
      <c r="F6" s="601"/>
      <c r="G6" s="599" t="s">
        <v>168</v>
      </c>
      <c r="H6" s="601"/>
      <c r="I6" s="599" t="s">
        <v>165</v>
      </c>
      <c r="J6" s="601"/>
      <c r="K6" s="599" t="s">
        <v>169</v>
      </c>
      <c r="L6" s="601"/>
      <c r="M6" s="599" t="s">
        <v>168</v>
      </c>
      <c r="N6" s="601"/>
      <c r="O6" s="599" t="s">
        <v>165</v>
      </c>
      <c r="P6" s="601"/>
      <c r="Q6" s="599" t="s">
        <v>169</v>
      </c>
      <c r="R6" s="601"/>
      <c r="S6" s="644"/>
      <c r="T6" s="645"/>
    </row>
    <row r="7" spans="1:20" ht="66.900000000000006" customHeight="1" x14ac:dyDescent="0.25">
      <c r="B7" s="309" t="s">
        <v>232</v>
      </c>
      <c r="C7" s="576" t="s">
        <v>555</v>
      </c>
      <c r="D7" s="601"/>
      <c r="E7" s="604" t="s">
        <v>544</v>
      </c>
      <c r="F7" s="605"/>
      <c r="G7" s="628" t="s">
        <v>194</v>
      </c>
      <c r="H7" s="628"/>
      <c r="I7" s="576" t="s">
        <v>565</v>
      </c>
      <c r="J7" s="627"/>
      <c r="K7" s="576" t="s">
        <v>122</v>
      </c>
      <c r="L7" s="576"/>
      <c r="M7" s="628" t="s">
        <v>194</v>
      </c>
      <c r="N7" s="628"/>
      <c r="O7" s="576" t="s">
        <v>557</v>
      </c>
      <c r="P7" s="601"/>
      <c r="Q7" s="576" t="s">
        <v>122</v>
      </c>
      <c r="R7" s="576"/>
      <c r="S7" s="620" t="s">
        <v>545</v>
      </c>
      <c r="T7" s="621"/>
    </row>
    <row r="8" spans="1:20" ht="39" customHeight="1" thickBot="1" x14ac:dyDescent="0.3">
      <c r="B8" s="365" t="s">
        <v>547</v>
      </c>
      <c r="C8" s="584" t="s">
        <v>117</v>
      </c>
      <c r="D8" s="622"/>
      <c r="E8" s="610">
        <v>1</v>
      </c>
      <c r="F8" s="622"/>
      <c r="G8" s="619" t="s">
        <v>180</v>
      </c>
      <c r="H8" s="619"/>
      <c r="I8" s="584" t="s">
        <v>117</v>
      </c>
      <c r="J8" s="622"/>
      <c r="K8" s="610">
        <v>1</v>
      </c>
      <c r="L8" s="622"/>
      <c r="M8" s="619" t="s">
        <v>179</v>
      </c>
      <c r="N8" s="619"/>
      <c r="O8" s="584" t="s">
        <v>117</v>
      </c>
      <c r="P8" s="622"/>
      <c r="Q8" s="610">
        <v>1</v>
      </c>
      <c r="R8" s="622"/>
      <c r="S8" s="625" t="s">
        <v>546</v>
      </c>
      <c r="T8" s="629"/>
    </row>
    <row r="9" spans="1:20" ht="21.9" customHeight="1" x14ac:dyDescent="0.25">
      <c r="A9" s="9"/>
      <c r="B9" s="11"/>
      <c r="C9" s="11"/>
      <c r="D9" s="11"/>
      <c r="E9" s="11"/>
      <c r="F9" s="11"/>
      <c r="G9" s="11"/>
      <c r="H9" s="11"/>
      <c r="I9" s="11"/>
      <c r="J9" s="11"/>
      <c r="K9" s="11"/>
      <c r="L9" s="11"/>
      <c r="M9" s="11"/>
    </row>
    <row r="10" spans="1:20" ht="15.6" x14ac:dyDescent="0.3">
      <c r="B10" s="339" t="s">
        <v>531</v>
      </c>
      <c r="D10" s="339" t="s">
        <v>532</v>
      </c>
    </row>
    <row r="12" spans="1:20" ht="15" customHeight="1" x14ac:dyDescent="0.25">
      <c r="A12" s="3"/>
      <c r="B12" s="59" t="s">
        <v>2</v>
      </c>
      <c r="D12" s="369" t="s">
        <v>503</v>
      </c>
      <c r="E12" s="333"/>
      <c r="F12" s="333"/>
      <c r="G12" s="333"/>
      <c r="H12" s="333"/>
      <c r="I12" s="333"/>
    </row>
    <row r="13" spans="1:20" ht="15" customHeight="1" x14ac:dyDescent="0.25">
      <c r="A13" s="3"/>
      <c r="B13" s="60" t="s">
        <v>0</v>
      </c>
      <c r="D13" s="369" t="s">
        <v>572</v>
      </c>
      <c r="E13" s="333"/>
      <c r="F13" s="333"/>
      <c r="G13" s="333"/>
      <c r="H13" s="333"/>
      <c r="I13" s="333"/>
      <c r="J13" s="3"/>
      <c r="K13" s="3"/>
      <c r="L13" s="3"/>
    </row>
    <row r="14" spans="1:20" ht="15" customHeight="1" x14ac:dyDescent="0.25">
      <c r="A14" s="14"/>
      <c r="B14" s="60" t="s">
        <v>8</v>
      </c>
      <c r="D14" s="369" t="s">
        <v>571</v>
      </c>
      <c r="E14" s="333"/>
      <c r="F14" s="333"/>
      <c r="G14" s="333"/>
      <c r="H14" s="333"/>
      <c r="I14" s="333"/>
    </row>
    <row r="15" spans="1:20" ht="15" customHeight="1" x14ac:dyDescent="0.25">
      <c r="A15" s="3"/>
      <c r="B15" s="74" t="s">
        <v>30</v>
      </c>
      <c r="D15" s="60"/>
    </row>
    <row r="16" spans="1:20" ht="15" customHeight="1" x14ac:dyDescent="0.25">
      <c r="A16" s="129"/>
      <c r="B16" s="60" t="s">
        <v>31</v>
      </c>
    </row>
    <row r="17" spans="1:17" ht="15" customHeight="1" x14ac:dyDescent="0.25">
      <c r="A17" s="129"/>
      <c r="B17" s="74" t="s">
        <v>24</v>
      </c>
    </row>
    <row r="18" spans="1:17" ht="15" customHeight="1" x14ac:dyDescent="0.25">
      <c r="A18" s="14"/>
      <c r="B18" s="60" t="s">
        <v>33</v>
      </c>
    </row>
    <row r="19" spans="1:17" ht="15" customHeight="1" x14ac:dyDescent="0.25">
      <c r="A19" s="14"/>
      <c r="B19" s="60" t="s">
        <v>34</v>
      </c>
    </row>
    <row r="20" spans="1:17" ht="15" customHeight="1" x14ac:dyDescent="0.25">
      <c r="A20" s="14"/>
      <c r="B20" s="60" t="s">
        <v>35</v>
      </c>
    </row>
    <row r="21" spans="1:17" ht="15" customHeight="1" x14ac:dyDescent="0.25">
      <c r="A21" s="14"/>
      <c r="B21" s="60" t="s">
        <v>22</v>
      </c>
    </row>
    <row r="22" spans="1:17" ht="15" customHeight="1" x14ac:dyDescent="0.25">
      <c r="A22" s="129"/>
      <c r="B22" s="60" t="s">
        <v>32</v>
      </c>
    </row>
    <row r="23" spans="1:17" ht="15" customHeight="1" x14ac:dyDescent="0.25">
      <c r="A23" s="3"/>
      <c r="B23" s="60"/>
    </row>
    <row r="25" spans="1:17" ht="15.6" x14ac:dyDescent="0.25">
      <c r="A25" s="9"/>
      <c r="B25" s="371" t="s">
        <v>534</v>
      </c>
      <c r="C25" s="3"/>
    </row>
    <row r="26" spans="1:17" ht="13.8" thickBot="1" x14ac:dyDescent="0.3">
      <c r="A26" s="9"/>
    </row>
    <row r="27" spans="1:17" ht="30" customHeight="1" x14ac:dyDescent="0.25">
      <c r="A27" s="8"/>
      <c r="B27" s="674" t="s">
        <v>220</v>
      </c>
      <c r="C27" s="616" t="s">
        <v>196</v>
      </c>
      <c r="D27" s="616"/>
      <c r="E27" s="617"/>
      <c r="F27" s="618" t="s">
        <v>177</v>
      </c>
      <c r="G27" s="618"/>
      <c r="H27" s="618"/>
      <c r="I27" s="616" t="s">
        <v>176</v>
      </c>
      <c r="J27" s="616"/>
      <c r="K27" s="616"/>
      <c r="L27" s="618" t="s">
        <v>162</v>
      </c>
      <c r="M27" s="578"/>
      <c r="N27" s="578"/>
      <c r="O27" s="611" t="s">
        <v>161</v>
      </c>
      <c r="P27" s="611"/>
      <c r="Q27" s="639" t="s">
        <v>163</v>
      </c>
    </row>
    <row r="28" spans="1:17" ht="30" customHeight="1" x14ac:dyDescent="0.25">
      <c r="A28" s="8"/>
      <c r="B28" s="675"/>
      <c r="C28" s="307" t="s">
        <v>165</v>
      </c>
      <c r="D28" s="20" t="s">
        <v>169</v>
      </c>
      <c r="E28" s="20" t="s">
        <v>168</v>
      </c>
      <c r="F28" s="307" t="s">
        <v>165</v>
      </c>
      <c r="G28" s="20" t="s">
        <v>169</v>
      </c>
      <c r="H28" s="20" t="s">
        <v>168</v>
      </c>
      <c r="I28" s="307" t="s">
        <v>165</v>
      </c>
      <c r="J28" s="20" t="s">
        <v>169</v>
      </c>
      <c r="K28" s="20" t="s">
        <v>168</v>
      </c>
      <c r="L28" s="307" t="s">
        <v>165</v>
      </c>
      <c r="M28" s="20" t="s">
        <v>169</v>
      </c>
      <c r="N28" s="20" t="s">
        <v>168</v>
      </c>
      <c r="O28" s="307" t="s">
        <v>165</v>
      </c>
      <c r="P28" s="20" t="s">
        <v>169</v>
      </c>
      <c r="Q28" s="640"/>
    </row>
    <row r="29" spans="1:17" ht="15" customHeight="1" x14ac:dyDescent="0.25">
      <c r="A29" s="3"/>
      <c r="B29" s="75" t="s">
        <v>221</v>
      </c>
      <c r="C29" s="102">
        <v>110</v>
      </c>
      <c r="D29" s="103">
        <f>C29/$C$33</f>
        <v>5.2498749575237388E-5</v>
      </c>
      <c r="E29" s="104">
        <v>4.0999999999999996</v>
      </c>
      <c r="F29" s="102">
        <v>2</v>
      </c>
      <c r="G29" s="103">
        <f>F29/$F$33</f>
        <v>2.7621867680205065E-6</v>
      </c>
      <c r="H29" s="104">
        <v>1.9</v>
      </c>
      <c r="I29" s="102">
        <v>3</v>
      </c>
      <c r="J29" s="103">
        <f>I29/$I$33</f>
        <v>1.3663877717403681E-5</v>
      </c>
      <c r="K29" s="176">
        <v>14.9</v>
      </c>
      <c r="L29" s="209">
        <f>C29+F29+I29</f>
        <v>115</v>
      </c>
      <c r="M29" s="212">
        <f>L29/$L$33</f>
        <v>3.7842528354748368E-5</v>
      </c>
      <c r="N29" s="213">
        <f>(C29*E29+F29*H29+I29*K29)/L29</f>
        <v>4.3434782608695643</v>
      </c>
      <c r="O29" s="202">
        <v>156</v>
      </c>
      <c r="P29" s="203">
        <f>O29/$O$33</f>
        <v>2.3604565425575941E-5</v>
      </c>
      <c r="Q29" s="204">
        <f>L29/O29</f>
        <v>0.73717948717948723</v>
      </c>
    </row>
    <row r="30" spans="1:17" ht="15" customHeight="1" x14ac:dyDescent="0.25">
      <c r="B30" s="75" t="s">
        <v>222</v>
      </c>
      <c r="C30" s="102">
        <v>1104653</v>
      </c>
      <c r="D30" s="103">
        <f>C30/$C$33</f>
        <v>0.52720819285940645</v>
      </c>
      <c r="E30" s="104">
        <v>2.2999999999999998</v>
      </c>
      <c r="F30" s="102">
        <v>349670</v>
      </c>
      <c r="G30" s="103">
        <f>F30/$F$33</f>
        <v>0.48292692358686523</v>
      </c>
      <c r="H30" s="104">
        <v>5</v>
      </c>
      <c r="I30" s="102">
        <v>110394</v>
      </c>
      <c r="J30" s="30">
        <f>I30/$I$33</f>
        <v>0.5028033722450207</v>
      </c>
      <c r="K30" s="177">
        <v>4.0999999999999996</v>
      </c>
      <c r="L30" s="209">
        <f t="shared" ref="L30:L31" si="0">C30+F30+I30</f>
        <v>1564717</v>
      </c>
      <c r="M30" s="212">
        <f>L30/$L$33</f>
        <v>0.51489432556223302</v>
      </c>
      <c r="N30" s="213">
        <f>(C30*E30+F30*H30+I30*K30)/L30</f>
        <v>3.0303673443824031</v>
      </c>
      <c r="O30" s="202">
        <v>3158351</v>
      </c>
      <c r="P30" s="203">
        <f>O30/$O$33</f>
        <v>0.47789424882328974</v>
      </c>
      <c r="Q30" s="204">
        <f>L30/O30</f>
        <v>0.49542213642498889</v>
      </c>
    </row>
    <row r="31" spans="1:17" ht="15" customHeight="1" x14ac:dyDescent="0.25">
      <c r="B31" s="75" t="s">
        <v>223</v>
      </c>
      <c r="C31" s="29">
        <v>990525</v>
      </c>
      <c r="D31" s="30">
        <f>C31/$C$33</f>
        <v>0.4727393083910183</v>
      </c>
      <c r="E31" s="101">
        <v>2.4</v>
      </c>
      <c r="F31" s="29">
        <v>374379</v>
      </c>
      <c r="G31" s="30">
        <f>F31/$F$33</f>
        <v>0.51705236001237465</v>
      </c>
      <c r="H31" s="101">
        <v>5.0999999999999996</v>
      </c>
      <c r="I31" s="29">
        <v>109159</v>
      </c>
      <c r="J31" s="30">
        <f>I31/$I$33</f>
        <v>0.49717840925135615</v>
      </c>
      <c r="K31" s="177">
        <v>4.2</v>
      </c>
      <c r="L31" s="209">
        <f t="shared" si="0"/>
        <v>1474063</v>
      </c>
      <c r="M31" s="212">
        <f>L31/$L$33</f>
        <v>0.48506322499291687</v>
      </c>
      <c r="N31" s="213">
        <f>(C31*E31+F31*H31+I31*K31)/L31</f>
        <v>3.2190352108424132</v>
      </c>
      <c r="O31" s="202">
        <v>3450067</v>
      </c>
      <c r="P31" s="203">
        <f>O31/$O$33</f>
        <v>0.52203418092384946</v>
      </c>
      <c r="Q31" s="204">
        <f>L31/O31</f>
        <v>0.42725634023918957</v>
      </c>
    </row>
    <row r="32" spans="1:17" ht="15" customHeight="1" x14ac:dyDescent="0.25">
      <c r="B32" s="75" t="s">
        <v>224</v>
      </c>
      <c r="C32" s="29" t="s">
        <v>93</v>
      </c>
      <c r="D32" s="30" t="s">
        <v>93</v>
      </c>
      <c r="E32" s="101" t="s">
        <v>93</v>
      </c>
      <c r="F32" s="29">
        <v>13</v>
      </c>
      <c r="G32" s="30">
        <f>F32/$F$33</f>
        <v>1.7954213992133293E-5</v>
      </c>
      <c r="H32" s="101">
        <v>5.0999999999999996</v>
      </c>
      <c r="I32" s="29">
        <v>1</v>
      </c>
      <c r="J32" s="30">
        <f>I32/$I$33</f>
        <v>4.5546259058012269E-6</v>
      </c>
      <c r="K32" s="177">
        <v>10.9</v>
      </c>
      <c r="L32" s="209">
        <f>F32+I32</f>
        <v>14</v>
      </c>
      <c r="M32" s="212">
        <f>L32/$L$33</f>
        <v>4.606916495360671E-6</v>
      </c>
      <c r="N32" s="213">
        <f>(F32*H32+I32*K32)/L32</f>
        <v>5.5142857142857142</v>
      </c>
      <c r="O32" s="205">
        <v>317</v>
      </c>
      <c r="P32" s="203">
        <f>O32/$O$33</f>
        <v>4.7965687435304955E-5</v>
      </c>
      <c r="Q32" s="204">
        <f>L32/O32</f>
        <v>4.4164037854889593E-2</v>
      </c>
    </row>
    <row r="33" spans="2:17" ht="30" customHeight="1" thickBot="1" x14ac:dyDescent="0.3">
      <c r="B33" s="539" t="s">
        <v>547</v>
      </c>
      <c r="C33" s="292">
        <f>SUM(C29:C32)</f>
        <v>2095288</v>
      </c>
      <c r="D33" s="293">
        <f>SUM(D29:D32)</f>
        <v>1</v>
      </c>
      <c r="E33" s="299">
        <f>(C29*E29+C30*E30+C31*E31)/C33</f>
        <v>2.3473684285883376</v>
      </c>
      <c r="F33" s="292">
        <f>SUM(F29:F32)</f>
        <v>724064</v>
      </c>
      <c r="G33" s="293">
        <f>SUM(G29:G32)</f>
        <v>1</v>
      </c>
      <c r="H33" s="299">
        <f>(F29*H29+F30*H30+F31*H31+F32*H32)/F33</f>
        <v>5.0516984686436555</v>
      </c>
      <c r="I33" s="292">
        <f>SUM(I29:I32)</f>
        <v>219557</v>
      </c>
      <c r="J33" s="293">
        <f>SUM(J30:J32)</f>
        <v>0.9999863361222826</v>
      </c>
      <c r="K33" s="300">
        <f>(I29*K29+I30*K30+I31*K31+I32*K32)/I33</f>
        <v>4.1498963822606436</v>
      </c>
      <c r="L33" s="292">
        <f>SUM(L29:L32)</f>
        <v>3038909</v>
      </c>
      <c r="M33" s="293">
        <f>SUM(M30:M32)</f>
        <v>0.9999621574716453</v>
      </c>
      <c r="N33" s="299">
        <f>(L29*N29+L30*N30+L31*N31+L32*N32)/L33</f>
        <v>3.1219443227816295</v>
      </c>
      <c r="O33" s="292">
        <f>SUM(O29:O32)</f>
        <v>6608891</v>
      </c>
      <c r="P33" s="295">
        <f>SUM(P29:P32)</f>
        <v>1</v>
      </c>
      <c r="Q33" s="298">
        <f>L33/O33</f>
        <v>0.4598213225184074</v>
      </c>
    </row>
    <row r="34" spans="2:17" x14ac:dyDescent="0.25">
      <c r="B34" s="70"/>
      <c r="C34" s="48"/>
      <c r="D34" s="48"/>
      <c r="E34" s="48"/>
      <c r="F34" s="48"/>
      <c r="G34" s="48"/>
      <c r="H34" s="48"/>
      <c r="I34" s="48"/>
      <c r="J34" s="48"/>
      <c r="K34" s="48"/>
    </row>
    <row r="35" spans="2:17" x14ac:dyDescent="0.25">
      <c r="L35" s="3"/>
    </row>
    <row r="36" spans="2:17" x14ac:dyDescent="0.25">
      <c r="B36" s="14"/>
      <c r="C36" s="14"/>
    </row>
  </sheetData>
  <mergeCells count="38">
    <mergeCell ref="C5:H5"/>
    <mergeCell ref="I5:N5"/>
    <mergeCell ref="K6:L6"/>
    <mergeCell ref="M6:N6"/>
    <mergeCell ref="B5:B6"/>
    <mergeCell ref="G7:H7"/>
    <mergeCell ref="I7:J7"/>
    <mergeCell ref="C6:D6"/>
    <mergeCell ref="E6:F6"/>
    <mergeCell ref="G6:H6"/>
    <mergeCell ref="C7:D7"/>
    <mergeCell ref="E7:F7"/>
    <mergeCell ref="L27:N27"/>
    <mergeCell ref="I27:K27"/>
    <mergeCell ref="B27:B28"/>
    <mergeCell ref="C27:E27"/>
    <mergeCell ref="F27:H27"/>
    <mergeCell ref="M8:N8"/>
    <mergeCell ref="I6:J6"/>
    <mergeCell ref="Q7:R7"/>
    <mergeCell ref="S7:T7"/>
    <mergeCell ref="K7:L7"/>
    <mergeCell ref="M7:N7"/>
    <mergeCell ref="O8:P8"/>
    <mergeCell ref="Q8:R8"/>
    <mergeCell ref="S8:T8"/>
    <mergeCell ref="C8:D8"/>
    <mergeCell ref="E8:F8"/>
    <mergeCell ref="G8:H8"/>
    <mergeCell ref="I8:J8"/>
    <mergeCell ref="K8:L8"/>
    <mergeCell ref="O27:P27"/>
    <mergeCell ref="Q27:Q28"/>
    <mergeCell ref="O5:R5"/>
    <mergeCell ref="S5:T6"/>
    <mergeCell ref="O6:P6"/>
    <mergeCell ref="Q6:R6"/>
    <mergeCell ref="O7:P7"/>
  </mergeCells>
  <phoneticPr fontId="4" type="noConversion"/>
  <hyperlinks>
    <hyperlink ref="A1" location="Index!A1" display="Index"/>
  </hyperlinks>
  <pageMargins left="0.78740157499999996" right="0.78740157499999996" top="0.984251969" bottom="0.984251969"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5.109375" customWidth="1"/>
    <col min="2" max="2" width="15.44140625" customWidth="1"/>
    <col min="3" max="3" width="22.33203125" customWidth="1"/>
    <col min="4" max="4" width="11.33203125" customWidth="1"/>
    <col min="5" max="6" width="10.6640625" customWidth="1"/>
    <col min="7" max="7" width="11.33203125" customWidth="1"/>
    <col min="8" max="9" width="10.6640625" customWidth="1"/>
    <col min="10" max="10" width="11.33203125" customWidth="1"/>
    <col min="11" max="12" width="10.6640625" customWidth="1"/>
    <col min="13" max="13" width="11.33203125" customWidth="1"/>
    <col min="14" max="20" width="10.6640625" customWidth="1"/>
    <col min="21" max="21" width="13.88671875" customWidth="1"/>
    <col min="22" max="22" width="14.33203125" customWidth="1"/>
  </cols>
  <sheetData>
    <row r="1" spans="1:20" x14ac:dyDescent="0.25">
      <c r="A1" s="6" t="s">
        <v>109</v>
      </c>
      <c r="B1" s="6"/>
      <c r="F1" s="1"/>
      <c r="G1" s="1"/>
      <c r="H1" s="1"/>
    </row>
    <row r="2" spans="1:20" x14ac:dyDescent="0.25">
      <c r="A2" s="6"/>
      <c r="B2" s="6"/>
      <c r="F2" s="1"/>
      <c r="G2" s="1"/>
      <c r="H2" s="1"/>
    </row>
    <row r="3" spans="1:20" s="22" customFormat="1" ht="15.6" x14ac:dyDescent="0.3">
      <c r="A3" s="21" t="s">
        <v>94</v>
      </c>
      <c r="B3" s="341" t="s">
        <v>663</v>
      </c>
      <c r="D3" s="21"/>
      <c r="E3" s="21"/>
      <c r="F3" s="21"/>
      <c r="G3" s="21"/>
      <c r="H3" s="21"/>
    </row>
    <row r="4" spans="1:20" ht="13.8" thickBot="1" x14ac:dyDescent="0.3">
      <c r="A4" s="2"/>
      <c r="B4" s="2"/>
      <c r="F4" s="2"/>
      <c r="G4" s="2"/>
      <c r="H4" s="2"/>
    </row>
    <row r="5" spans="1:20" s="10" customFormat="1" ht="20.100000000000001" customHeight="1" x14ac:dyDescent="0.25">
      <c r="B5" s="594" t="s">
        <v>220</v>
      </c>
      <c r="C5" s="590" t="s">
        <v>226</v>
      </c>
      <c r="D5" s="595"/>
      <c r="E5" s="590" t="s">
        <v>160</v>
      </c>
      <c r="F5" s="670"/>
      <c r="G5" s="670"/>
      <c r="H5" s="670"/>
      <c r="I5" s="670"/>
      <c r="J5" s="670"/>
      <c r="K5" s="590" t="s">
        <v>162</v>
      </c>
      <c r="L5" s="671"/>
      <c r="M5" s="671"/>
      <c r="N5" s="671"/>
      <c r="O5" s="671"/>
      <c r="P5" s="700"/>
      <c r="Q5" s="86"/>
    </row>
    <row r="6" spans="1:20" s="10" customFormat="1" ht="25.5" customHeight="1" x14ac:dyDescent="0.25">
      <c r="B6" s="596"/>
      <c r="C6" s="699"/>
      <c r="D6" s="597"/>
      <c r="E6" s="599" t="s">
        <v>165</v>
      </c>
      <c r="F6" s="601"/>
      <c r="G6" s="599" t="s">
        <v>169</v>
      </c>
      <c r="H6" s="601"/>
      <c r="I6" s="599" t="s">
        <v>168</v>
      </c>
      <c r="J6" s="601"/>
      <c r="K6" s="599" t="s">
        <v>165</v>
      </c>
      <c r="L6" s="601"/>
      <c r="M6" s="599" t="s">
        <v>169</v>
      </c>
      <c r="N6" s="601"/>
      <c r="O6" s="599" t="s">
        <v>168</v>
      </c>
      <c r="P6" s="577"/>
      <c r="Q6" s="71"/>
      <c r="R6" s="87"/>
      <c r="S6" s="87"/>
      <c r="T6" s="88"/>
    </row>
    <row r="7" spans="1:20" s="10" customFormat="1" ht="68.25" customHeight="1" x14ac:dyDescent="0.25">
      <c r="B7" s="696" t="s">
        <v>229</v>
      </c>
      <c r="C7" s="698" t="s">
        <v>227</v>
      </c>
      <c r="D7" s="601"/>
      <c r="E7" s="576" t="s">
        <v>555</v>
      </c>
      <c r="F7" s="601"/>
      <c r="G7" s="576" t="s">
        <v>558</v>
      </c>
      <c r="H7" s="576"/>
      <c r="I7" s="628" t="s">
        <v>542</v>
      </c>
      <c r="J7" s="628"/>
      <c r="K7" s="576" t="s">
        <v>565</v>
      </c>
      <c r="L7" s="627"/>
      <c r="M7" s="576" t="s">
        <v>233</v>
      </c>
      <c r="N7" s="576"/>
      <c r="O7" s="628" t="s">
        <v>542</v>
      </c>
      <c r="P7" s="654"/>
      <c r="Q7" s="86"/>
    </row>
    <row r="8" spans="1:20" s="10" customFormat="1" ht="33" customHeight="1" x14ac:dyDescent="0.25">
      <c r="B8" s="697"/>
      <c r="C8" s="687" t="s">
        <v>228</v>
      </c>
      <c r="D8" s="688"/>
      <c r="E8" s="689" t="s">
        <v>231</v>
      </c>
      <c r="F8" s="690"/>
      <c r="G8" s="691">
        <v>1</v>
      </c>
      <c r="H8" s="692"/>
      <c r="I8" s="693" t="s">
        <v>559</v>
      </c>
      <c r="J8" s="694"/>
      <c r="K8" s="689" t="s">
        <v>231</v>
      </c>
      <c r="L8" s="690"/>
      <c r="M8" s="691">
        <v>1</v>
      </c>
      <c r="N8" s="692"/>
      <c r="O8" s="693" t="s">
        <v>230</v>
      </c>
      <c r="P8" s="695"/>
      <c r="Q8" s="86"/>
    </row>
    <row r="9" spans="1:20" s="17" customFormat="1" ht="30" customHeight="1" thickBot="1" x14ac:dyDescent="0.3">
      <c r="B9" s="684" t="s">
        <v>159</v>
      </c>
      <c r="C9" s="685"/>
      <c r="D9" s="686"/>
      <c r="E9" s="584" t="s">
        <v>117</v>
      </c>
      <c r="F9" s="622"/>
      <c r="G9" s="610">
        <v>1</v>
      </c>
      <c r="H9" s="622"/>
      <c r="I9" s="641" t="s">
        <v>180</v>
      </c>
      <c r="J9" s="626"/>
      <c r="K9" s="584" t="s">
        <v>117</v>
      </c>
      <c r="L9" s="623"/>
      <c r="M9" s="610">
        <v>1</v>
      </c>
      <c r="N9" s="622"/>
      <c r="O9" s="641" t="s">
        <v>179</v>
      </c>
      <c r="P9" s="680"/>
      <c r="Q9" s="49"/>
    </row>
    <row r="10" spans="1:20" ht="21.9" customHeight="1" x14ac:dyDescent="0.25">
      <c r="O10" s="48"/>
    </row>
    <row r="11" spans="1:20" ht="15.6" x14ac:dyDescent="0.3">
      <c r="B11" s="339" t="s">
        <v>531</v>
      </c>
      <c r="D11" s="19"/>
      <c r="E11" s="339" t="s">
        <v>532</v>
      </c>
    </row>
    <row r="13" spans="1:20" s="24" customFormat="1" ht="15" x14ac:dyDescent="0.25">
      <c r="B13" s="59" t="s">
        <v>4</v>
      </c>
      <c r="E13" s="369" t="s">
        <v>503</v>
      </c>
      <c r="F13" s="214"/>
      <c r="G13" s="129"/>
      <c r="H13" s="129"/>
      <c r="I13" s="129"/>
    </row>
    <row r="14" spans="1:20" s="24" customFormat="1" ht="15" x14ac:dyDescent="0.25">
      <c r="B14" s="60" t="s">
        <v>0</v>
      </c>
      <c r="D14" s="59"/>
      <c r="E14" s="369" t="s">
        <v>510</v>
      </c>
      <c r="F14" s="369"/>
      <c r="G14" s="129"/>
      <c r="H14" s="129"/>
      <c r="I14" s="129"/>
    </row>
    <row r="15" spans="1:20" s="24" customFormat="1" ht="15" x14ac:dyDescent="0.25">
      <c r="A15" s="129"/>
      <c r="B15" s="60" t="s">
        <v>8</v>
      </c>
      <c r="E15" s="369" t="s">
        <v>505</v>
      </c>
      <c r="F15" s="129"/>
      <c r="G15" s="129"/>
      <c r="H15" s="129"/>
      <c r="I15" s="129"/>
    </row>
    <row r="16" spans="1:20" s="24" customFormat="1" ht="15" x14ac:dyDescent="0.25">
      <c r="A16" s="129"/>
      <c r="B16" s="60" t="s">
        <v>29</v>
      </c>
      <c r="E16" s="369" t="s">
        <v>561</v>
      </c>
      <c r="F16" s="129"/>
      <c r="G16" s="129"/>
      <c r="H16" s="129"/>
      <c r="I16" s="129"/>
    </row>
    <row r="17" spans="1:15" s="24" customFormat="1" ht="15" customHeight="1" x14ac:dyDescent="0.25">
      <c r="A17" s="14"/>
      <c r="B17" s="74" t="s">
        <v>30</v>
      </c>
    </row>
    <row r="18" spans="1:15" s="24" customFormat="1" ht="15" x14ac:dyDescent="0.25">
      <c r="A18" s="129"/>
      <c r="B18" s="60" t="s">
        <v>31</v>
      </c>
    </row>
    <row r="19" spans="1:15" s="24" customFormat="1" ht="15" x14ac:dyDescent="0.25">
      <c r="A19" s="129"/>
      <c r="B19" s="74" t="s">
        <v>24</v>
      </c>
    </row>
    <row r="20" spans="1:15" s="24" customFormat="1" ht="15" x14ac:dyDescent="0.25">
      <c r="A20" s="14"/>
      <c r="B20" s="60" t="s">
        <v>33</v>
      </c>
    </row>
    <row r="21" spans="1:15" s="24" customFormat="1" ht="15" x14ac:dyDescent="0.25">
      <c r="A21" s="14"/>
      <c r="B21" s="60" t="s">
        <v>34</v>
      </c>
    </row>
    <row r="22" spans="1:15" s="24" customFormat="1" ht="15" x14ac:dyDescent="0.25">
      <c r="A22" s="14"/>
      <c r="B22" s="60" t="s">
        <v>35</v>
      </c>
    </row>
    <row r="23" spans="1:15" ht="13.8" x14ac:dyDescent="0.25">
      <c r="A23" s="14"/>
      <c r="B23" s="60" t="s">
        <v>22</v>
      </c>
    </row>
    <row r="24" spans="1:15" ht="15.6" x14ac:dyDescent="0.25">
      <c r="A24" s="24"/>
      <c r="B24" s="60" t="s">
        <v>32</v>
      </c>
      <c r="D24" s="27"/>
      <c r="E24" s="27"/>
    </row>
    <row r="25" spans="1:15" ht="15.6" x14ac:dyDescent="0.25">
      <c r="A25" s="24"/>
      <c r="B25" s="60"/>
      <c r="D25" s="27"/>
      <c r="E25" s="27"/>
    </row>
    <row r="26" spans="1:15" ht="15.6" x14ac:dyDescent="0.25">
      <c r="A26" s="24"/>
      <c r="B26" s="60"/>
      <c r="D26" s="27"/>
      <c r="E26" s="27"/>
    </row>
    <row r="27" spans="1:15" ht="15.6" x14ac:dyDescent="0.25">
      <c r="A27" s="24"/>
      <c r="B27" s="371" t="s">
        <v>534</v>
      </c>
      <c r="C27" s="3"/>
      <c r="D27" s="27"/>
      <c r="E27" s="27"/>
    </row>
    <row r="28" spans="1:15" ht="13.8" thickBot="1" x14ac:dyDescent="0.3"/>
    <row r="29" spans="1:15" ht="30" customHeight="1" x14ac:dyDescent="0.25">
      <c r="B29" s="614" t="s">
        <v>220</v>
      </c>
      <c r="C29" s="616" t="s">
        <v>225</v>
      </c>
      <c r="D29" s="616" t="s">
        <v>196</v>
      </c>
      <c r="E29" s="616"/>
      <c r="F29" s="617"/>
      <c r="G29" s="618" t="s">
        <v>177</v>
      </c>
      <c r="H29" s="618"/>
      <c r="I29" s="618"/>
      <c r="J29" s="616" t="s">
        <v>176</v>
      </c>
      <c r="K29" s="616"/>
      <c r="L29" s="616"/>
      <c r="M29" s="618" t="s">
        <v>162</v>
      </c>
      <c r="N29" s="618"/>
      <c r="O29" s="683"/>
    </row>
    <row r="30" spans="1:15" ht="30" customHeight="1" x14ac:dyDescent="0.25">
      <c r="B30" s="681"/>
      <c r="C30" s="682"/>
      <c r="D30" s="307" t="s">
        <v>165</v>
      </c>
      <c r="E30" s="340" t="s">
        <v>169</v>
      </c>
      <c r="F30" s="340" t="s">
        <v>168</v>
      </c>
      <c r="G30" s="307" t="s">
        <v>165</v>
      </c>
      <c r="H30" s="340" t="s">
        <v>169</v>
      </c>
      <c r="I30" s="340" t="s">
        <v>168</v>
      </c>
      <c r="J30" s="307" t="s">
        <v>165</v>
      </c>
      <c r="K30" s="340" t="s">
        <v>169</v>
      </c>
      <c r="L30" s="340" t="s">
        <v>168</v>
      </c>
      <c r="M30" s="307" t="s">
        <v>165</v>
      </c>
      <c r="N30" s="340" t="s">
        <v>169</v>
      </c>
      <c r="O30" s="544" t="s">
        <v>168</v>
      </c>
    </row>
    <row r="31" spans="1:15" ht="14.1" customHeight="1" x14ac:dyDescent="0.25">
      <c r="B31" s="259" t="s">
        <v>218</v>
      </c>
      <c r="C31" s="549" t="s">
        <v>198</v>
      </c>
      <c r="D31" s="94">
        <v>427</v>
      </c>
      <c r="E31" s="95">
        <f>D31/$D$47</f>
        <v>3.8654672553281436E-4</v>
      </c>
      <c r="F31" s="100">
        <v>2.2000000000000002</v>
      </c>
      <c r="G31" s="94">
        <v>347</v>
      </c>
      <c r="H31" s="95">
        <f>G31/$G$47</f>
        <v>9.9236422913032292E-4</v>
      </c>
      <c r="I31" s="100">
        <v>3</v>
      </c>
      <c r="J31" s="94">
        <v>22</v>
      </c>
      <c r="K31" s="95">
        <f>J31/$J$47</f>
        <v>1.9928619309020419E-4</v>
      </c>
      <c r="L31" s="100">
        <v>2.6</v>
      </c>
      <c r="M31" s="198">
        <f>D31+G31+J31</f>
        <v>796</v>
      </c>
      <c r="N31" s="199">
        <f>M31/$M$47</f>
        <v>5.0871818993466545E-4</v>
      </c>
      <c r="O31" s="206">
        <f t="shared" ref="O31:O44" si="0">(D31*F31+G31*I31+J31*L31)/M31</f>
        <v>2.5597989949748747</v>
      </c>
    </row>
    <row r="32" spans="1:15" ht="14.1" customHeight="1" x14ac:dyDescent="0.25">
      <c r="B32" s="108"/>
      <c r="C32" s="549" t="s">
        <v>199</v>
      </c>
      <c r="D32" s="25">
        <v>1747</v>
      </c>
      <c r="E32" s="26">
        <f t="shared" ref="E32:E46" si="1">D32/$D$47</f>
        <v>1.5814921065710227E-3</v>
      </c>
      <c r="F32" s="90">
        <v>1.8</v>
      </c>
      <c r="G32" s="25">
        <v>776</v>
      </c>
      <c r="H32" s="26">
        <f t="shared" ref="H32:H46" si="2">G32/$G$47</f>
        <v>2.2192352789773217E-3</v>
      </c>
      <c r="I32" s="90">
        <v>2.4</v>
      </c>
      <c r="J32" s="25">
        <v>44</v>
      </c>
      <c r="K32" s="26">
        <f t="shared" ref="K32:K46" si="3">J32/$J$47</f>
        <v>3.9857238618040838E-4</v>
      </c>
      <c r="L32" s="90">
        <v>2.5</v>
      </c>
      <c r="M32" s="198">
        <f t="shared" ref="M32:M47" si="4">D32+G32+J32</f>
        <v>2567</v>
      </c>
      <c r="N32" s="199">
        <f t="shared" ref="N32:N46" si="5">M32/$M$47</f>
        <v>1.6405522532189527E-3</v>
      </c>
      <c r="O32" s="206">
        <f t="shared" si="0"/>
        <v>1.9933774834437086</v>
      </c>
    </row>
    <row r="33" spans="2:15" ht="14.1" customHeight="1" x14ac:dyDescent="0.25">
      <c r="B33" s="108"/>
      <c r="C33" s="549" t="s">
        <v>200</v>
      </c>
      <c r="D33" s="25">
        <v>785</v>
      </c>
      <c r="E33" s="26">
        <f t="shared" si="1"/>
        <v>7.1063039705681328E-4</v>
      </c>
      <c r="F33" s="90">
        <v>2.7</v>
      </c>
      <c r="G33" s="25">
        <v>525</v>
      </c>
      <c r="H33" s="26">
        <f t="shared" si="2"/>
        <v>1.5014156204421311E-3</v>
      </c>
      <c r="I33" s="90">
        <v>2.2000000000000002</v>
      </c>
      <c r="J33" s="25">
        <v>30</v>
      </c>
      <c r="K33" s="26">
        <f t="shared" si="3"/>
        <v>2.7175389966846024E-4</v>
      </c>
      <c r="L33" s="90">
        <v>1.1000000000000001</v>
      </c>
      <c r="M33" s="198">
        <f t="shared" si="4"/>
        <v>1340</v>
      </c>
      <c r="N33" s="199">
        <f t="shared" si="5"/>
        <v>8.5638489260358259E-4</v>
      </c>
      <c r="O33" s="206">
        <f t="shared" si="0"/>
        <v>2.4682835820895521</v>
      </c>
    </row>
    <row r="34" spans="2:15" ht="14.1" customHeight="1" x14ac:dyDescent="0.25">
      <c r="B34" s="108"/>
      <c r="C34" s="549" t="s">
        <v>201</v>
      </c>
      <c r="D34" s="25">
        <v>36675</v>
      </c>
      <c r="E34" s="26">
        <f t="shared" si="1"/>
        <v>3.3200471098163861E-2</v>
      </c>
      <c r="F34" s="90">
        <v>2.1</v>
      </c>
      <c r="G34" s="25">
        <v>11137</v>
      </c>
      <c r="H34" s="26">
        <f t="shared" si="2"/>
        <v>3.1850030028312409E-2</v>
      </c>
      <c r="I34" s="90">
        <v>2.4</v>
      </c>
      <c r="J34" s="25">
        <v>840</v>
      </c>
      <c r="K34" s="26">
        <f t="shared" si="3"/>
        <v>7.6091091907168869E-3</v>
      </c>
      <c r="L34" s="90">
        <v>2.2999999999999998</v>
      </c>
      <c r="M34" s="198">
        <f t="shared" si="4"/>
        <v>48652</v>
      </c>
      <c r="N34" s="199">
        <f t="shared" si="5"/>
        <v>3.1093162533544404E-2</v>
      </c>
      <c r="O34" s="206">
        <f t="shared" si="0"/>
        <v>2.1721265312834004</v>
      </c>
    </row>
    <row r="35" spans="2:15" ht="14.1" customHeight="1" x14ac:dyDescent="0.25">
      <c r="B35" s="108"/>
      <c r="C35" s="549" t="s">
        <v>202</v>
      </c>
      <c r="D35" s="25">
        <v>169441</v>
      </c>
      <c r="E35" s="26">
        <f t="shared" si="1"/>
        <v>0.15338843962764778</v>
      </c>
      <c r="F35" s="90">
        <v>2</v>
      </c>
      <c r="G35" s="25">
        <v>23444</v>
      </c>
      <c r="H35" s="26">
        <f t="shared" si="2"/>
        <v>6.7046072010752994E-2</v>
      </c>
      <c r="I35" s="90">
        <v>2.4</v>
      </c>
      <c r="J35" s="25">
        <v>4388</v>
      </c>
      <c r="K35" s="26">
        <f t="shared" si="3"/>
        <v>3.9748537058173453E-2</v>
      </c>
      <c r="L35" s="90">
        <v>2.4</v>
      </c>
      <c r="M35" s="198">
        <f t="shared" si="4"/>
        <v>197273</v>
      </c>
      <c r="N35" s="199">
        <f t="shared" si="5"/>
        <v>0.12607583352133325</v>
      </c>
      <c r="O35" s="206">
        <f t="shared" si="0"/>
        <v>2.0564334703684741</v>
      </c>
    </row>
    <row r="36" spans="2:15" ht="14.1" customHeight="1" x14ac:dyDescent="0.25">
      <c r="B36" s="108"/>
      <c r="C36" s="549" t="s">
        <v>203</v>
      </c>
      <c r="D36" s="25">
        <v>169205</v>
      </c>
      <c r="E36" s="26">
        <f t="shared" si="1"/>
        <v>0.15317479787770458</v>
      </c>
      <c r="F36" s="90">
        <v>2.1</v>
      </c>
      <c r="G36" s="25">
        <v>15996</v>
      </c>
      <c r="H36" s="26">
        <f t="shared" si="2"/>
        <v>4.5745989075413961E-2</v>
      </c>
      <c r="I36" s="90">
        <v>3.8</v>
      </c>
      <c r="J36" s="25">
        <v>9031</v>
      </c>
      <c r="K36" s="26">
        <f t="shared" si="3"/>
        <v>8.180698226352881E-2</v>
      </c>
      <c r="L36" s="90">
        <v>3.5</v>
      </c>
      <c r="M36" s="198">
        <f t="shared" si="4"/>
        <v>194232</v>
      </c>
      <c r="N36" s="199">
        <f t="shared" si="5"/>
        <v>0.12413235108968587</v>
      </c>
      <c r="O36" s="206">
        <f t="shared" si="0"/>
        <v>2.3050980271016104</v>
      </c>
    </row>
    <row r="37" spans="2:15" ht="14.1" customHeight="1" x14ac:dyDescent="0.25">
      <c r="B37" s="108"/>
      <c r="C37" s="549" t="s">
        <v>204</v>
      </c>
      <c r="D37" s="25">
        <v>200234</v>
      </c>
      <c r="E37" s="26">
        <f t="shared" si="1"/>
        <v>0.18126416168697321</v>
      </c>
      <c r="F37" s="90">
        <v>2.2999999999999998</v>
      </c>
      <c r="G37" s="25">
        <v>20531</v>
      </c>
      <c r="H37" s="26">
        <f t="shared" si="2"/>
        <v>5.8715360196756945E-2</v>
      </c>
      <c r="I37" s="90">
        <v>5.6</v>
      </c>
      <c r="J37" s="25">
        <v>18373</v>
      </c>
      <c r="K37" s="26">
        <f t="shared" si="3"/>
        <v>0.16643114662028732</v>
      </c>
      <c r="L37" s="90">
        <v>4</v>
      </c>
      <c r="M37" s="198">
        <f t="shared" si="4"/>
        <v>239138</v>
      </c>
      <c r="N37" s="199">
        <f t="shared" si="5"/>
        <v>0.15283147048316084</v>
      </c>
      <c r="O37" s="206">
        <f t="shared" si="0"/>
        <v>2.7139300320317137</v>
      </c>
    </row>
    <row r="38" spans="2:15" ht="14.1" customHeight="1" x14ac:dyDescent="0.25">
      <c r="B38" s="108"/>
      <c r="C38" s="549" t="s">
        <v>205</v>
      </c>
      <c r="D38" s="25">
        <v>172406</v>
      </c>
      <c r="E38" s="26">
        <f t="shared" si="1"/>
        <v>0.15607254042672225</v>
      </c>
      <c r="F38" s="90">
        <v>2.4</v>
      </c>
      <c r="G38" s="25">
        <v>25282</v>
      </c>
      <c r="H38" s="26">
        <f t="shared" si="2"/>
        <v>7.2302456601938972E-2</v>
      </c>
      <c r="I38" s="90">
        <v>5.8</v>
      </c>
      <c r="J38" s="25">
        <v>19421</v>
      </c>
      <c r="K38" s="26">
        <f t="shared" si="3"/>
        <v>0.17592441618203888</v>
      </c>
      <c r="L38" s="90">
        <v>4.0999999999999996</v>
      </c>
      <c r="M38" s="198">
        <f t="shared" si="4"/>
        <v>217109</v>
      </c>
      <c r="N38" s="199">
        <f t="shared" si="5"/>
        <v>0.13875288630468002</v>
      </c>
      <c r="O38" s="206">
        <f t="shared" si="0"/>
        <v>2.9479943254310048</v>
      </c>
    </row>
    <row r="39" spans="2:15" ht="14.1" customHeight="1" x14ac:dyDescent="0.25">
      <c r="B39" s="108"/>
      <c r="C39" s="549" t="s">
        <v>206</v>
      </c>
      <c r="D39" s="25">
        <v>144462</v>
      </c>
      <c r="E39" s="26">
        <f t="shared" si="1"/>
        <v>0.13077590881480428</v>
      </c>
      <c r="F39" s="90">
        <v>2.5</v>
      </c>
      <c r="G39" s="25">
        <v>35091</v>
      </c>
      <c r="H39" s="26">
        <f t="shared" si="2"/>
        <v>0.10035462007035205</v>
      </c>
      <c r="I39" s="90">
        <v>5.7</v>
      </c>
      <c r="J39" s="25">
        <v>19380</v>
      </c>
      <c r="K39" s="26">
        <f t="shared" si="3"/>
        <v>0.1755530191858253</v>
      </c>
      <c r="L39" s="90">
        <v>4.2</v>
      </c>
      <c r="M39" s="198">
        <f t="shared" si="4"/>
        <v>198933</v>
      </c>
      <c r="N39" s="199">
        <f t="shared" si="5"/>
        <v>0.12713672823903618</v>
      </c>
      <c r="O39" s="206">
        <f t="shared" si="0"/>
        <v>3.2300809820391789</v>
      </c>
    </row>
    <row r="40" spans="2:15" ht="14.1" customHeight="1" x14ac:dyDescent="0.25">
      <c r="B40" s="108"/>
      <c r="C40" s="549" t="s">
        <v>207</v>
      </c>
      <c r="D40" s="25">
        <v>95671</v>
      </c>
      <c r="E40" s="26">
        <f t="shared" si="1"/>
        <v>8.6607287537353361E-2</v>
      </c>
      <c r="F40" s="90">
        <v>2.6</v>
      </c>
      <c r="G40" s="25">
        <v>44616</v>
      </c>
      <c r="H40" s="26">
        <f t="shared" si="2"/>
        <v>0.12759458918408786</v>
      </c>
      <c r="I40" s="90">
        <v>5.6</v>
      </c>
      <c r="J40" s="25">
        <v>16151</v>
      </c>
      <c r="K40" s="26">
        <f t="shared" si="3"/>
        <v>0.14630324111817672</v>
      </c>
      <c r="L40" s="90">
        <v>4.3</v>
      </c>
      <c r="M40" s="198">
        <f t="shared" si="4"/>
        <v>156438</v>
      </c>
      <c r="N40" s="199">
        <f t="shared" si="5"/>
        <v>9.9978462559044218E-2</v>
      </c>
      <c r="O40" s="206">
        <f t="shared" si="0"/>
        <v>3.6311094491108298</v>
      </c>
    </row>
    <row r="41" spans="2:15" ht="14.1" customHeight="1" x14ac:dyDescent="0.25">
      <c r="B41" s="108"/>
      <c r="C41" s="549" t="s">
        <v>208</v>
      </c>
      <c r="D41" s="25">
        <v>53260</v>
      </c>
      <c r="E41" s="26">
        <f t="shared" si="1"/>
        <v>4.8214235601587108E-2</v>
      </c>
      <c r="F41" s="90">
        <v>2.6</v>
      </c>
      <c r="G41" s="25">
        <v>48275</v>
      </c>
      <c r="H41" s="26">
        <f t="shared" si="2"/>
        <v>0.13805874109875024</v>
      </c>
      <c r="I41" s="90">
        <v>5.3</v>
      </c>
      <c r="J41" s="25">
        <v>10768</v>
      </c>
      <c r="K41" s="26">
        <f t="shared" si="3"/>
        <v>9.7541533054332663E-2</v>
      </c>
      <c r="L41" s="90">
        <v>4.3</v>
      </c>
      <c r="M41" s="198">
        <f t="shared" si="4"/>
        <v>112303</v>
      </c>
      <c r="N41" s="199">
        <f t="shared" si="5"/>
        <v>7.1772084025418015E-2</v>
      </c>
      <c r="O41" s="206">
        <f t="shared" si="0"/>
        <v>3.9236342751306736</v>
      </c>
    </row>
    <row r="42" spans="2:15" ht="14.1" customHeight="1" x14ac:dyDescent="0.25">
      <c r="B42" s="108"/>
      <c r="C42" s="549" t="s">
        <v>209</v>
      </c>
      <c r="D42" s="25">
        <v>36632</v>
      </c>
      <c r="E42" s="26">
        <f t="shared" si="1"/>
        <v>3.3161544847114886E-2</v>
      </c>
      <c r="F42" s="90">
        <v>2.7</v>
      </c>
      <c r="G42" s="25">
        <v>61035</v>
      </c>
      <c r="H42" s="26">
        <f t="shared" si="2"/>
        <v>0.17455029027368663</v>
      </c>
      <c r="I42" s="90">
        <v>5.2</v>
      </c>
      <c r="J42" s="25">
        <v>7474</v>
      </c>
      <c r="K42" s="26">
        <f t="shared" si="3"/>
        <v>6.7702954870735729E-2</v>
      </c>
      <c r="L42" s="90">
        <v>4.3</v>
      </c>
      <c r="M42" s="198">
        <f t="shared" si="4"/>
        <v>105141</v>
      </c>
      <c r="N42" s="199">
        <f t="shared" si="5"/>
        <v>6.7194898502412892E-2</v>
      </c>
      <c r="O42" s="206">
        <f t="shared" si="0"/>
        <v>4.265002235093827</v>
      </c>
    </row>
    <row r="43" spans="2:15" ht="14.1" customHeight="1" x14ac:dyDescent="0.25">
      <c r="B43" s="108"/>
      <c r="C43" s="549" t="s">
        <v>210</v>
      </c>
      <c r="D43" s="25">
        <v>20785</v>
      </c>
      <c r="E43" s="26">
        <f t="shared" si="1"/>
        <v>1.8815863443090275E-2</v>
      </c>
      <c r="F43" s="90">
        <v>2.9</v>
      </c>
      <c r="G43" s="25">
        <v>54326</v>
      </c>
      <c r="H43" s="26">
        <f t="shared" si="2"/>
        <v>0.15536362856407471</v>
      </c>
      <c r="I43" s="90">
        <v>5.3</v>
      </c>
      <c r="J43" s="25">
        <v>3983</v>
      </c>
      <c r="K43" s="26">
        <f t="shared" si="3"/>
        <v>3.607985941264924E-2</v>
      </c>
      <c r="L43" s="90">
        <v>4.0999999999999996</v>
      </c>
      <c r="M43" s="198">
        <f t="shared" si="4"/>
        <v>79094</v>
      </c>
      <c r="N43" s="199">
        <f t="shared" si="5"/>
        <v>5.054843783252818E-2</v>
      </c>
      <c r="O43" s="206">
        <f t="shared" si="0"/>
        <v>4.6088780438465617</v>
      </c>
    </row>
    <row r="44" spans="2:15" ht="14.1" customHeight="1" x14ac:dyDescent="0.25">
      <c r="B44" s="108"/>
      <c r="C44" s="549" t="s">
        <v>212</v>
      </c>
      <c r="D44" s="25">
        <v>2643</v>
      </c>
      <c r="E44" s="26">
        <f t="shared" si="1"/>
        <v>2.3926065470333217E-3</v>
      </c>
      <c r="F44" s="90">
        <v>2.9</v>
      </c>
      <c r="G44" s="25">
        <v>8150</v>
      </c>
      <c r="H44" s="26">
        <f t="shared" si="2"/>
        <v>2.3307690107815939E-2</v>
      </c>
      <c r="I44" s="90">
        <v>5.3</v>
      </c>
      <c r="J44" s="25">
        <v>463</v>
      </c>
      <c r="K44" s="26">
        <f t="shared" si="3"/>
        <v>4.1940685182165699E-3</v>
      </c>
      <c r="L44" s="90">
        <v>4.2</v>
      </c>
      <c r="M44" s="198">
        <f t="shared" si="4"/>
        <v>11256</v>
      </c>
      <c r="N44" s="199">
        <f t="shared" si="5"/>
        <v>7.1936330978700945E-3</v>
      </c>
      <c r="O44" s="206">
        <f t="shared" si="0"/>
        <v>4.691213574982231</v>
      </c>
    </row>
    <row r="45" spans="2:15" ht="14.1" customHeight="1" x14ac:dyDescent="0.25">
      <c r="B45" s="108"/>
      <c r="C45" s="549" t="s">
        <v>211</v>
      </c>
      <c r="D45" s="25">
        <v>179</v>
      </c>
      <c r="E45" s="26">
        <f t="shared" si="1"/>
        <v>1.6204183576199946E-4</v>
      </c>
      <c r="F45" s="90">
        <v>3.8</v>
      </c>
      <c r="G45" s="25">
        <v>135</v>
      </c>
      <c r="H45" s="26">
        <f t="shared" si="2"/>
        <v>3.8607830239940514E-4</v>
      </c>
      <c r="I45" s="90">
        <v>5.4</v>
      </c>
      <c r="J45" s="25">
        <v>18</v>
      </c>
      <c r="K45" s="26">
        <f t="shared" si="3"/>
        <v>1.6305233980107615E-4</v>
      </c>
      <c r="L45" s="90">
        <v>5.5</v>
      </c>
      <c r="M45" s="198">
        <f t="shared" si="4"/>
        <v>332</v>
      </c>
      <c r="N45" s="199">
        <f t="shared" si="5"/>
        <v>2.1217894354058913E-4</v>
      </c>
      <c r="O45" s="206">
        <f>(D45*F45+G45*I45+J45*L45)/M45</f>
        <v>4.5427710843373488</v>
      </c>
    </row>
    <row r="46" spans="2:15" ht="14.1" customHeight="1" x14ac:dyDescent="0.25">
      <c r="B46" s="108"/>
      <c r="C46" s="549" t="s">
        <v>213</v>
      </c>
      <c r="D46" s="25">
        <v>101</v>
      </c>
      <c r="E46" s="26">
        <f t="shared" si="1"/>
        <v>9.1431426882468975E-5</v>
      </c>
      <c r="F46" s="90">
        <v>2.5</v>
      </c>
      <c r="G46" s="25">
        <v>4</v>
      </c>
      <c r="H46" s="26">
        <f t="shared" si="2"/>
        <v>1.1439357108130523E-5</v>
      </c>
      <c r="I46" s="90">
        <v>15.5</v>
      </c>
      <c r="J46" s="25">
        <v>8</v>
      </c>
      <c r="K46" s="26">
        <f t="shared" si="3"/>
        <v>7.2467706578256065E-5</v>
      </c>
      <c r="L46" s="90">
        <v>4.2</v>
      </c>
      <c r="M46" s="198">
        <f t="shared" si="4"/>
        <v>113</v>
      </c>
      <c r="N46" s="199">
        <f t="shared" si="5"/>
        <v>7.2217531988212559E-5</v>
      </c>
      <c r="O46" s="206">
        <f>(D46*F46+G46*I46+J46*L46)/M46</f>
        <v>3.0805309734513275</v>
      </c>
    </row>
    <row r="47" spans="2:15" ht="14.1" customHeight="1" x14ac:dyDescent="0.25">
      <c r="B47" s="108"/>
      <c r="C47" s="550" t="s">
        <v>228</v>
      </c>
      <c r="D47" s="105">
        <f>SUM(D31:D46)</f>
        <v>1104653</v>
      </c>
      <c r="E47" s="161">
        <f>SUM(E31:E46)</f>
        <v>1</v>
      </c>
      <c r="F47" s="106">
        <f>(D31*F31+D32*F32+D33*F33+D34*F34+D35*F35+D36*F36+D37*F37+D38*F38+D39*F39+D40*F40+D41*F41+D42*F42+D43*F43+D44*F44+D45*F45+D46*F46)/D47</f>
        <v>2.3246232074687709</v>
      </c>
      <c r="G47" s="105">
        <f>SUM(G31:G46)</f>
        <v>349670</v>
      </c>
      <c r="H47" s="161">
        <f>SUM(H31:H46)</f>
        <v>1.0000000000000002</v>
      </c>
      <c r="I47" s="106">
        <f>(G31*I31+G32*I32+G33*I33+G34*I34+G35*I35+G36*I36+G37*I37+G38*I38+G39*I39+G40*I40+G41*I41+G42*I42+G43*I43+G44*I44+G45*I45+G46*I46)/G47</f>
        <v>5.0460960334029235</v>
      </c>
      <c r="J47" s="105">
        <f>SUM(J31:J46)</f>
        <v>110394</v>
      </c>
      <c r="K47" s="161">
        <f>SUM(K31:K46)</f>
        <v>1</v>
      </c>
      <c r="L47" s="106">
        <f>(J31*L31+J32*L32+J33*L33+J34*L34+J35*L35+J36*L36+J37*L37+J38*L38+J39*L39+J40*L40+J41*L41+J42*L42+J43*L43+J44*L44+J45*L45+J46*L46)/J47</f>
        <v>4.0317716542565716</v>
      </c>
      <c r="M47" s="105">
        <f t="shared" si="4"/>
        <v>1564717</v>
      </c>
      <c r="N47" s="161">
        <f>SUM(N31:N46)</f>
        <v>1</v>
      </c>
      <c r="O47" s="107">
        <f>(M31*O31+M32*O32+M33*O33+M34*O34+M35*O35+M36*O36+M37*O37+M38*O38+M39*O39+M40*O40+M41*O41+M42*O42+M43*O43+M44*O44+M45*O45+M46*O46)/M47</f>
        <v>3.0532382533071467</v>
      </c>
    </row>
    <row r="48" spans="2:15" ht="14.1" customHeight="1" x14ac:dyDescent="0.25">
      <c r="B48" s="259" t="s">
        <v>219</v>
      </c>
      <c r="C48" s="549" t="s">
        <v>198</v>
      </c>
      <c r="D48" s="94">
        <v>349</v>
      </c>
      <c r="E48" s="95">
        <f>D48/$D$64</f>
        <v>3.523384064006461E-4</v>
      </c>
      <c r="F48" s="100">
        <v>2.2999999999999998</v>
      </c>
      <c r="G48" s="94">
        <v>285</v>
      </c>
      <c r="H48" s="95">
        <f>G48/$G$64</f>
        <v>7.6126064763247937E-4</v>
      </c>
      <c r="I48" s="100">
        <v>3.2</v>
      </c>
      <c r="J48" s="94">
        <v>11</v>
      </c>
      <c r="K48" s="95">
        <f>J48/$J$64</f>
        <v>1.0077043578633004E-4</v>
      </c>
      <c r="L48" s="100">
        <v>2.5</v>
      </c>
      <c r="M48" s="198">
        <f>D48+G48+J48</f>
        <v>645</v>
      </c>
      <c r="N48" s="199">
        <f>M48/$M$64</f>
        <v>4.375661013131732E-4</v>
      </c>
      <c r="O48" s="206">
        <v>2.7</v>
      </c>
    </row>
    <row r="49" spans="2:15" ht="14.1" customHeight="1" x14ac:dyDescent="0.25">
      <c r="B49" s="108"/>
      <c r="C49" s="549" t="s">
        <v>199</v>
      </c>
      <c r="D49" s="94">
        <v>1469</v>
      </c>
      <c r="E49" s="95">
        <f t="shared" ref="E49:E63" si="6">D49/$D$64</f>
        <v>1.4830519169127482E-3</v>
      </c>
      <c r="F49" s="100">
        <v>1.8</v>
      </c>
      <c r="G49" s="94">
        <v>626</v>
      </c>
      <c r="H49" s="95">
        <f t="shared" ref="H49:H63" si="7">G49/$G$64</f>
        <v>1.6721023347997617E-3</v>
      </c>
      <c r="I49" s="100">
        <v>2.4</v>
      </c>
      <c r="J49" s="94">
        <v>36</v>
      </c>
      <c r="K49" s="95">
        <f t="shared" ref="K49:K63" si="8">J49/$J$64</f>
        <v>3.2979415348253463E-4</v>
      </c>
      <c r="L49" s="100">
        <v>2.8</v>
      </c>
      <c r="M49" s="198">
        <f t="shared" ref="M49:M63" si="9">D49+G49+J49</f>
        <v>2131</v>
      </c>
      <c r="N49" s="199">
        <f t="shared" ref="N49:N63" si="10">M49/$M$64</f>
        <v>1.4456641269742201E-3</v>
      </c>
      <c r="O49" s="206">
        <v>2</v>
      </c>
    </row>
    <row r="50" spans="2:15" ht="14.1" customHeight="1" x14ac:dyDescent="0.25">
      <c r="B50" s="108"/>
      <c r="C50" s="549" t="s">
        <v>200</v>
      </c>
      <c r="D50" s="25">
        <v>639</v>
      </c>
      <c r="E50" s="26">
        <f t="shared" si="6"/>
        <v>6.4511244037252977E-4</v>
      </c>
      <c r="F50" s="90">
        <v>2.9</v>
      </c>
      <c r="G50" s="25">
        <v>369</v>
      </c>
      <c r="H50" s="26">
        <f t="shared" si="7"/>
        <v>9.8563220693468376E-4</v>
      </c>
      <c r="I50" s="90">
        <v>1.9</v>
      </c>
      <c r="J50" s="25">
        <v>30</v>
      </c>
      <c r="K50" s="26">
        <f t="shared" si="8"/>
        <v>2.7482846123544553E-4</v>
      </c>
      <c r="L50" s="90">
        <v>1.9</v>
      </c>
      <c r="M50" s="198">
        <f t="shared" si="9"/>
        <v>1038</v>
      </c>
      <c r="N50" s="199">
        <f t="shared" si="10"/>
        <v>7.041761444388741E-4</v>
      </c>
      <c r="O50" s="206">
        <v>2.5</v>
      </c>
    </row>
    <row r="51" spans="2:15" ht="14.1" customHeight="1" x14ac:dyDescent="0.25">
      <c r="B51" s="108"/>
      <c r="C51" s="549" t="s">
        <v>201</v>
      </c>
      <c r="D51" s="25">
        <v>30013</v>
      </c>
      <c r="E51" s="26">
        <f t="shared" si="6"/>
        <v>3.0300093384821182E-2</v>
      </c>
      <c r="F51" s="90">
        <v>2.1</v>
      </c>
      <c r="G51" s="25">
        <v>8811</v>
      </c>
      <c r="H51" s="26">
        <f t="shared" si="7"/>
        <v>2.3534973916806232E-2</v>
      </c>
      <c r="I51" s="90">
        <v>2.4</v>
      </c>
      <c r="J51" s="25">
        <v>683</v>
      </c>
      <c r="K51" s="26">
        <f t="shared" si="8"/>
        <v>6.2569279674603104E-3</v>
      </c>
      <c r="L51" s="90">
        <v>2.6</v>
      </c>
      <c r="M51" s="198">
        <f t="shared" si="9"/>
        <v>39507</v>
      </c>
      <c r="N51" s="199">
        <f t="shared" si="10"/>
        <v>2.680143250322408E-2</v>
      </c>
      <c r="O51" s="206">
        <v>2.2000000000000002</v>
      </c>
    </row>
    <row r="52" spans="2:15" ht="14.1" customHeight="1" x14ac:dyDescent="0.25">
      <c r="B52" s="108"/>
      <c r="C52" s="549" t="s">
        <v>202</v>
      </c>
      <c r="D52" s="25">
        <v>134926</v>
      </c>
      <c r="E52" s="26">
        <f t="shared" si="6"/>
        <v>0.1362166527851392</v>
      </c>
      <c r="F52" s="90">
        <v>2</v>
      </c>
      <c r="G52" s="25">
        <v>19721</v>
      </c>
      <c r="H52" s="26">
        <f t="shared" si="7"/>
        <v>5.2676565726175878E-2</v>
      </c>
      <c r="I52" s="90">
        <v>2.5</v>
      </c>
      <c r="J52" s="25">
        <v>3265</v>
      </c>
      <c r="K52" s="26">
        <f t="shared" si="8"/>
        <v>2.9910497531124323E-2</v>
      </c>
      <c r="L52" s="90">
        <v>2.6</v>
      </c>
      <c r="M52" s="198">
        <f t="shared" si="9"/>
        <v>157912</v>
      </c>
      <c r="N52" s="199">
        <f t="shared" si="10"/>
        <v>0.10712703595436558</v>
      </c>
      <c r="O52" s="206">
        <v>2.1</v>
      </c>
    </row>
    <row r="53" spans="2:15" ht="14.1" customHeight="1" x14ac:dyDescent="0.25">
      <c r="B53" s="108"/>
      <c r="C53" s="549" t="s">
        <v>203</v>
      </c>
      <c r="D53" s="25">
        <v>140201</v>
      </c>
      <c r="E53" s="26">
        <f t="shared" si="6"/>
        <v>0.14154211150652432</v>
      </c>
      <c r="F53" s="90">
        <v>2.2000000000000002</v>
      </c>
      <c r="G53" s="25">
        <v>15697</v>
      </c>
      <c r="H53" s="26">
        <f t="shared" si="7"/>
        <v>4.1928099599603613E-2</v>
      </c>
      <c r="I53" s="90">
        <v>4.3</v>
      </c>
      <c r="J53" s="25">
        <v>9359</v>
      </c>
      <c r="K53" s="26">
        <f t="shared" si="8"/>
        <v>8.5737318956751157E-2</v>
      </c>
      <c r="L53" s="90">
        <v>3.8</v>
      </c>
      <c r="M53" s="198">
        <f t="shared" si="9"/>
        <v>165257</v>
      </c>
      <c r="N53" s="199">
        <f t="shared" si="10"/>
        <v>0.11210986233288536</v>
      </c>
      <c r="O53" s="206">
        <v>2.6</v>
      </c>
    </row>
    <row r="54" spans="2:15" ht="14.1" customHeight="1" x14ac:dyDescent="0.25">
      <c r="B54" s="108"/>
      <c r="C54" s="549" t="s">
        <v>204</v>
      </c>
      <c r="D54" s="25">
        <v>179053</v>
      </c>
      <c r="E54" s="26">
        <f t="shared" si="6"/>
        <v>0.18076575553368163</v>
      </c>
      <c r="F54" s="90">
        <v>2.5</v>
      </c>
      <c r="G54" s="25">
        <v>28323</v>
      </c>
      <c r="H54" s="26">
        <f t="shared" si="7"/>
        <v>7.5653281834718297E-2</v>
      </c>
      <c r="I54" s="90">
        <v>4.5</v>
      </c>
      <c r="J54" s="25">
        <v>21395</v>
      </c>
      <c r="K54" s="26">
        <f t="shared" si="8"/>
        <v>0.1959984976044119</v>
      </c>
      <c r="L54" s="90">
        <v>4</v>
      </c>
      <c r="M54" s="198">
        <f t="shared" si="9"/>
        <v>228771</v>
      </c>
      <c r="N54" s="199">
        <f t="shared" si="10"/>
        <v>0.15519757296669137</v>
      </c>
      <c r="O54" s="206">
        <v>2.9</v>
      </c>
    </row>
    <row r="55" spans="2:15" ht="14.1" customHeight="1" x14ac:dyDescent="0.25">
      <c r="B55" s="108"/>
      <c r="C55" s="549" t="s">
        <v>205</v>
      </c>
      <c r="D55" s="25">
        <v>148190</v>
      </c>
      <c r="E55" s="26">
        <f t="shared" si="6"/>
        <v>0.14960753135963251</v>
      </c>
      <c r="F55" s="90">
        <v>2.5</v>
      </c>
      <c r="G55" s="25">
        <v>28967</v>
      </c>
      <c r="H55" s="26">
        <f t="shared" si="7"/>
        <v>7.7373463789368532E-2</v>
      </c>
      <c r="I55" s="90">
        <v>4.8</v>
      </c>
      <c r="J55" s="25">
        <v>19440</v>
      </c>
      <c r="K55" s="26">
        <f t="shared" si="8"/>
        <v>0.1780888428805687</v>
      </c>
      <c r="L55" s="90">
        <v>4.0999999999999996</v>
      </c>
      <c r="M55" s="198">
        <f t="shared" si="9"/>
        <v>196597</v>
      </c>
      <c r="N55" s="199">
        <f t="shared" si="10"/>
        <v>0.13337082607731149</v>
      </c>
      <c r="O55" s="206">
        <v>3</v>
      </c>
    </row>
    <row r="56" spans="2:15" ht="14.1" customHeight="1" x14ac:dyDescent="0.25">
      <c r="B56" s="108"/>
      <c r="C56" s="549" t="s">
        <v>206</v>
      </c>
      <c r="D56" s="25">
        <v>120713</v>
      </c>
      <c r="E56" s="26">
        <f t="shared" si="6"/>
        <v>0.12186769642361374</v>
      </c>
      <c r="F56" s="90">
        <v>2.5</v>
      </c>
      <c r="G56" s="25">
        <v>29971</v>
      </c>
      <c r="H56" s="26">
        <f t="shared" si="7"/>
        <v>8.0055238141028204E-2</v>
      </c>
      <c r="I56" s="90">
        <v>5.9</v>
      </c>
      <c r="J56" s="25">
        <v>17115</v>
      </c>
      <c r="K56" s="26">
        <f t="shared" si="8"/>
        <v>0.15678963713482169</v>
      </c>
      <c r="L56" s="90">
        <v>4.3</v>
      </c>
      <c r="M56" s="198">
        <f t="shared" si="9"/>
        <v>167799</v>
      </c>
      <c r="N56" s="199">
        <f t="shared" si="10"/>
        <v>0.11383434764999868</v>
      </c>
      <c r="O56" s="206">
        <v>3.3</v>
      </c>
    </row>
    <row r="57" spans="2:15" ht="14.1" customHeight="1" x14ac:dyDescent="0.25">
      <c r="B57" s="108"/>
      <c r="C57" s="549" t="s">
        <v>207</v>
      </c>
      <c r="D57" s="25">
        <v>91866</v>
      </c>
      <c r="E57" s="26">
        <f t="shared" si="6"/>
        <v>9.2744756568486408E-2</v>
      </c>
      <c r="F57" s="90">
        <v>2.6</v>
      </c>
      <c r="G57" s="25">
        <v>34722</v>
      </c>
      <c r="H57" s="26">
        <f t="shared" si="7"/>
        <v>9.274558669156123E-2</v>
      </c>
      <c r="I57" s="90">
        <v>5.8</v>
      </c>
      <c r="J57" s="25">
        <v>13528</v>
      </c>
      <c r="K57" s="26">
        <f t="shared" si="8"/>
        <v>0.12392931411977025</v>
      </c>
      <c r="L57" s="90">
        <v>4.4000000000000004</v>
      </c>
      <c r="M57" s="198">
        <f t="shared" si="9"/>
        <v>140116</v>
      </c>
      <c r="N57" s="199">
        <f t="shared" si="10"/>
        <v>9.5054281940459798E-2</v>
      </c>
      <c r="O57" s="206">
        <v>3.5</v>
      </c>
    </row>
    <row r="58" spans="2:15" ht="14.1" customHeight="1" x14ac:dyDescent="0.25">
      <c r="B58" s="108"/>
      <c r="C58" s="549" t="s">
        <v>208</v>
      </c>
      <c r="D58" s="25">
        <v>55571</v>
      </c>
      <c r="E58" s="26">
        <f t="shared" si="6"/>
        <v>5.6102571868453598E-2</v>
      </c>
      <c r="F58" s="90">
        <v>2.6</v>
      </c>
      <c r="G58" s="25">
        <v>37171</v>
      </c>
      <c r="H58" s="26">
        <f t="shared" si="7"/>
        <v>9.9287086081217168E-2</v>
      </c>
      <c r="I58" s="90">
        <v>5.3</v>
      </c>
      <c r="J58" s="25">
        <v>9168</v>
      </c>
      <c r="K58" s="26">
        <f t="shared" si="8"/>
        <v>8.3987577753552159E-2</v>
      </c>
      <c r="L58" s="90">
        <v>4.5999999999999996</v>
      </c>
      <c r="M58" s="198">
        <f t="shared" si="9"/>
        <v>101910</v>
      </c>
      <c r="N58" s="199">
        <f t="shared" si="10"/>
        <v>6.9135444007481367E-2</v>
      </c>
      <c r="O58" s="206">
        <v>3.8</v>
      </c>
    </row>
    <row r="59" spans="2:15" ht="14.1" customHeight="1" x14ac:dyDescent="0.25">
      <c r="B59" s="108"/>
      <c r="C59" s="549" t="s">
        <v>209</v>
      </c>
      <c r="D59" s="25">
        <v>45902</v>
      </c>
      <c r="E59" s="26">
        <f t="shared" si="6"/>
        <v>4.6341081749577247E-2</v>
      </c>
      <c r="F59" s="90">
        <v>2.7</v>
      </c>
      <c r="G59" s="25">
        <v>61773</v>
      </c>
      <c r="H59" s="26">
        <f t="shared" si="7"/>
        <v>0.16500124205684613</v>
      </c>
      <c r="I59" s="90">
        <v>5.4</v>
      </c>
      <c r="J59" s="25">
        <v>8023</v>
      </c>
      <c r="K59" s="26">
        <f t="shared" si="8"/>
        <v>7.3498291483065983E-2</v>
      </c>
      <c r="L59" s="90">
        <v>4.4000000000000004</v>
      </c>
      <c r="M59" s="198">
        <f t="shared" si="9"/>
        <v>115698</v>
      </c>
      <c r="N59" s="199">
        <f t="shared" si="10"/>
        <v>7.8489182619738779E-2</v>
      </c>
      <c r="O59" s="206">
        <v>4.3</v>
      </c>
    </row>
    <row r="60" spans="2:15" ht="14.1" customHeight="1" x14ac:dyDescent="0.25">
      <c r="B60" s="108"/>
      <c r="C60" s="549" t="s">
        <v>210</v>
      </c>
      <c r="D60" s="25">
        <v>34734</v>
      </c>
      <c r="E60" s="26">
        <f t="shared" si="6"/>
        <v>3.5066252744756568E-2</v>
      </c>
      <c r="F60" s="90">
        <v>2.9</v>
      </c>
      <c r="G60" s="25">
        <v>86991</v>
      </c>
      <c r="H60" s="26">
        <f t="shared" si="7"/>
        <v>0.23236078946735794</v>
      </c>
      <c r="I60" s="90">
        <v>5.5</v>
      </c>
      <c r="J60" s="25">
        <v>5873</v>
      </c>
      <c r="K60" s="26">
        <f t="shared" si="8"/>
        <v>5.3802251761192389E-2</v>
      </c>
      <c r="L60" s="90">
        <v>4.2</v>
      </c>
      <c r="M60" s="198">
        <f t="shared" si="9"/>
        <v>127598</v>
      </c>
      <c r="N60" s="199">
        <f t="shared" si="10"/>
        <v>8.6562107589702744E-2</v>
      </c>
      <c r="O60" s="206">
        <v>4.8</v>
      </c>
    </row>
    <row r="61" spans="2:15" ht="14.1" customHeight="1" x14ac:dyDescent="0.25">
      <c r="B61" s="108"/>
      <c r="C61" s="549" t="s">
        <v>212</v>
      </c>
      <c r="D61" s="25">
        <v>6637</v>
      </c>
      <c r="E61" s="26">
        <f t="shared" si="6"/>
        <v>6.7004871154185911E-3</v>
      </c>
      <c r="F61" s="90">
        <v>3</v>
      </c>
      <c r="G61" s="25">
        <v>20440</v>
      </c>
      <c r="H61" s="26">
        <f t="shared" si="7"/>
        <v>5.4597079430203081E-2</v>
      </c>
      <c r="I61" s="90">
        <v>5.5</v>
      </c>
      <c r="J61" s="25">
        <v>1194</v>
      </c>
      <c r="K61" s="26">
        <f t="shared" si="8"/>
        <v>1.0938172757170732E-2</v>
      </c>
      <c r="L61" s="90">
        <v>4.2</v>
      </c>
      <c r="M61" s="198">
        <f t="shared" si="9"/>
        <v>28271</v>
      </c>
      <c r="N61" s="199">
        <f t="shared" si="10"/>
        <v>1.9178963178642976E-2</v>
      </c>
      <c r="O61" s="206">
        <v>4.9000000000000004</v>
      </c>
    </row>
    <row r="62" spans="2:15" ht="14.1" customHeight="1" x14ac:dyDescent="0.25">
      <c r="B62" s="108"/>
      <c r="C62" s="549" t="s">
        <v>211</v>
      </c>
      <c r="D62" s="25">
        <v>234</v>
      </c>
      <c r="E62" s="26">
        <f t="shared" si="6"/>
        <v>2.3623835844627849E-4</v>
      </c>
      <c r="F62" s="90">
        <v>2.5</v>
      </c>
      <c r="G62" s="25">
        <v>511</v>
      </c>
      <c r="H62" s="26">
        <f t="shared" si="7"/>
        <v>1.364926985755077E-3</v>
      </c>
      <c r="I62" s="90">
        <v>6.1</v>
      </c>
      <c r="J62" s="25">
        <v>38</v>
      </c>
      <c r="K62" s="26">
        <f t="shared" si="8"/>
        <v>3.4811605089823104E-4</v>
      </c>
      <c r="L62" s="90">
        <v>3.4</v>
      </c>
      <c r="M62" s="198">
        <f t="shared" si="9"/>
        <v>783</v>
      </c>
      <c r="N62" s="199">
        <f t="shared" si="10"/>
        <v>5.3118489508250321E-4</v>
      </c>
      <c r="O62" s="206">
        <v>4.9000000000000004</v>
      </c>
    </row>
    <row r="63" spans="2:15" ht="14.1" customHeight="1" x14ac:dyDescent="0.25">
      <c r="B63" s="108"/>
      <c r="C63" s="549" t="s">
        <v>213</v>
      </c>
      <c r="D63" s="25">
        <v>28</v>
      </c>
      <c r="E63" s="26">
        <f t="shared" si="6"/>
        <v>2.8267837762802553E-5</v>
      </c>
      <c r="F63" s="90">
        <v>2</v>
      </c>
      <c r="G63" s="25">
        <v>1</v>
      </c>
      <c r="H63" s="26">
        <f t="shared" si="7"/>
        <v>2.6710899916929102E-6</v>
      </c>
      <c r="I63" s="90">
        <v>1.4</v>
      </c>
      <c r="J63" s="25">
        <v>1</v>
      </c>
      <c r="K63" s="26">
        <f t="shared" si="8"/>
        <v>9.1609487078481853E-6</v>
      </c>
      <c r="L63" s="90">
        <v>8.6999999999999993</v>
      </c>
      <c r="M63" s="198">
        <f t="shared" si="9"/>
        <v>30</v>
      </c>
      <c r="N63" s="199">
        <f t="shared" si="10"/>
        <v>2.0351911688984799E-5</v>
      </c>
      <c r="O63" s="206">
        <v>2.2000000000000002</v>
      </c>
    </row>
    <row r="64" spans="2:15" ht="14.1" customHeight="1" x14ac:dyDescent="0.25">
      <c r="B64" s="109"/>
      <c r="C64" s="550" t="s">
        <v>228</v>
      </c>
      <c r="D64" s="105">
        <f>SUM(D48:D63)</f>
        <v>990525</v>
      </c>
      <c r="E64" s="161">
        <f>SUM(E48:E63)</f>
        <v>1</v>
      </c>
      <c r="F64" s="106">
        <f>(D48*F48+D49*F49+D50*F50+D51*F51+D52*F52+D53*F53+D54*F54+D55*F55+D56*F56+D57*F57+D58*F58+D59*F59+D60*F60+D61*F61+D62*F62+D63*F63)/D64</f>
        <v>2.4179740036849147</v>
      </c>
      <c r="G64" s="105">
        <f>SUM(G48:G63)</f>
        <v>374379</v>
      </c>
      <c r="H64" s="161">
        <f>SUM(H48:H63)</f>
        <v>1</v>
      </c>
      <c r="I64" s="106">
        <f>(G48*I48+G49*I49+G50*I50+G51*I51+G52*I52+G53*I53+G54*I54+G55*I55+G56*I56+G57*I57+G58*I58+G59*I59+G60*I60+G61*I61+G62*I62+G63*I63)/G64</f>
        <v>5.1026969995646123</v>
      </c>
      <c r="J64" s="105">
        <f>SUM(J48:J63)</f>
        <v>109159</v>
      </c>
      <c r="K64" s="161">
        <f>SUM(K48:K63)</f>
        <v>0.99999999999999989</v>
      </c>
      <c r="L64" s="106">
        <f>(J48*L48+J49*L49+J50*L50+J51*L51+J52*L52+J53*L53+J54*L54+J55*L55+J56*L56+J57*L57+J58*L58+J59*L59+J60*L60+J61*L61+J62*L62+J63*L63)/J64</f>
        <v>4.1380857281580079</v>
      </c>
      <c r="M64" s="105">
        <f>SUM(M48:M63)</f>
        <v>1474063</v>
      </c>
      <c r="N64" s="161">
        <f>SUM(N48:N63)</f>
        <v>1</v>
      </c>
      <c r="O64" s="107">
        <f>(M48*O48+M49*O49+M50*O50+M51*O51+M52*O52+M53*O53+M54*O54+M55*O55+M56*O56+M57*O57+M58*O58+M59*O59+M60*O60+M61*O61+M62*O62+M63*O63)/M64</f>
        <v>3.2521183287281485</v>
      </c>
    </row>
    <row r="65" spans="2:15" ht="30" customHeight="1" thickBot="1" x14ac:dyDescent="0.3">
      <c r="B65" s="678" t="s">
        <v>159</v>
      </c>
      <c r="C65" s="679"/>
      <c r="D65" s="389">
        <f>D47+D64</f>
        <v>2095178</v>
      </c>
      <c r="E65" s="390">
        <f>(E47+E64)/2</f>
        <v>1</v>
      </c>
      <c r="F65" s="299">
        <f>(D47*F47+D64*F64)/D65</f>
        <v>2.3687561152322143</v>
      </c>
      <c r="G65" s="389">
        <f>G47+G64</f>
        <v>724049</v>
      </c>
      <c r="H65" s="390">
        <f>(H47+H64)/2</f>
        <v>1</v>
      </c>
      <c r="I65" s="299">
        <f>(G47*I47+G64*I64)/G65</f>
        <v>5.0753623028275712</v>
      </c>
      <c r="J65" s="389">
        <f>J47+J64</f>
        <v>219553</v>
      </c>
      <c r="K65" s="390">
        <f>(K47+K64)/2</f>
        <v>1</v>
      </c>
      <c r="L65" s="299">
        <f>(J47*L47+J64*L64)/J65</f>
        <v>4.0846296793940411</v>
      </c>
      <c r="M65" s="389">
        <f>M47+M64</f>
        <v>3038780</v>
      </c>
      <c r="N65" s="390">
        <f>(N47+N64)/2</f>
        <v>1</v>
      </c>
      <c r="O65" s="551">
        <f>(M47*O47+M64*O64)/M65</f>
        <v>3.1497117593244655</v>
      </c>
    </row>
    <row r="67" spans="2:15" x14ac:dyDescent="0.25">
      <c r="B67" s="3"/>
      <c r="C67" s="3"/>
    </row>
    <row r="68" spans="2:15" x14ac:dyDescent="0.25">
      <c r="B68" s="14"/>
      <c r="C68" s="3"/>
    </row>
  </sheetData>
  <mergeCells count="39">
    <mergeCell ref="B5:B6"/>
    <mergeCell ref="C5:D6"/>
    <mergeCell ref="E5:J5"/>
    <mergeCell ref="K5:P5"/>
    <mergeCell ref="E6:F6"/>
    <mergeCell ref="G6:H6"/>
    <mergeCell ref="I6:J6"/>
    <mergeCell ref="K6:L6"/>
    <mergeCell ref="M6:N6"/>
    <mergeCell ref="O6:P6"/>
    <mergeCell ref="B7:B8"/>
    <mergeCell ref="C7:D7"/>
    <mergeCell ref="E7:F7"/>
    <mergeCell ref="G7:H7"/>
    <mergeCell ref="I7:J7"/>
    <mergeCell ref="M7:N7"/>
    <mergeCell ref="O7:P7"/>
    <mergeCell ref="C8:D8"/>
    <mergeCell ref="E8:F8"/>
    <mergeCell ref="G8:H8"/>
    <mergeCell ref="I8:J8"/>
    <mergeCell ref="K8:L8"/>
    <mergeCell ref="M8:N8"/>
    <mergeCell ref="O8:P8"/>
    <mergeCell ref="K7:L7"/>
    <mergeCell ref="B65:C65"/>
    <mergeCell ref="O9:P9"/>
    <mergeCell ref="B29:B30"/>
    <mergeCell ref="C29:C30"/>
    <mergeCell ref="D29:F29"/>
    <mergeCell ref="G29:I29"/>
    <mergeCell ref="J29:L29"/>
    <mergeCell ref="M29:O29"/>
    <mergeCell ref="B9:D9"/>
    <mergeCell ref="E9:F9"/>
    <mergeCell ref="G9:H9"/>
    <mergeCell ref="I9:J9"/>
    <mergeCell ref="K9:L9"/>
    <mergeCell ref="M9:N9"/>
  </mergeCells>
  <hyperlinks>
    <hyperlink ref="A1" location="Index!A1" display="Index"/>
  </hyperlinks>
  <pageMargins left="0.78740157499999996" right="0.78740157499999996" top="0.984251969" bottom="0.984251969" header="0.5" footer="0.5"/>
  <pageSetup paperSize="9" scale="5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T68"/>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5.109375" customWidth="1"/>
    <col min="2" max="2" width="15.44140625" customWidth="1"/>
    <col min="3" max="3" width="22.33203125" customWidth="1"/>
    <col min="4" max="4" width="11.33203125" customWidth="1"/>
    <col min="5" max="6" width="10.6640625" customWidth="1"/>
    <col min="7" max="7" width="11.33203125" customWidth="1"/>
    <col min="8" max="9" width="10.6640625" customWidth="1"/>
    <col min="10" max="10" width="11.33203125" customWidth="1"/>
    <col min="11" max="12" width="10.6640625" customWidth="1"/>
    <col min="13" max="13" width="11.33203125" customWidth="1"/>
    <col min="14" max="20" width="10.6640625" customWidth="1"/>
    <col min="21" max="21" width="13.88671875" customWidth="1"/>
    <col min="22" max="22" width="14.33203125" customWidth="1"/>
  </cols>
  <sheetData>
    <row r="1" spans="1:20" x14ac:dyDescent="0.25">
      <c r="A1" s="6" t="s">
        <v>109</v>
      </c>
      <c r="B1" s="6"/>
      <c r="F1" s="1"/>
      <c r="G1" s="1"/>
      <c r="H1" s="1"/>
    </row>
    <row r="2" spans="1:20" x14ac:dyDescent="0.25">
      <c r="A2" s="6"/>
      <c r="B2" s="6"/>
      <c r="F2" s="1"/>
      <c r="G2" s="1"/>
      <c r="H2" s="1"/>
    </row>
    <row r="3" spans="1:20" s="22" customFormat="1" ht="15.6" x14ac:dyDescent="0.3">
      <c r="A3" s="21" t="s">
        <v>95</v>
      </c>
      <c r="B3" s="341" t="s">
        <v>560</v>
      </c>
      <c r="D3" s="21"/>
      <c r="E3" s="21"/>
      <c r="F3" s="21"/>
      <c r="G3" s="21"/>
      <c r="H3" s="21"/>
    </row>
    <row r="4" spans="1:20" ht="13.8" thickBot="1" x14ac:dyDescent="0.3">
      <c r="A4" s="2"/>
      <c r="B4" s="2"/>
      <c r="F4" s="2"/>
      <c r="G4" s="2"/>
      <c r="H4" s="2"/>
    </row>
    <row r="5" spans="1:20" s="10" customFormat="1" ht="20.100000000000001" customHeight="1" x14ac:dyDescent="0.25">
      <c r="B5" s="594" t="s">
        <v>220</v>
      </c>
      <c r="C5" s="590" t="s">
        <v>226</v>
      </c>
      <c r="D5" s="595"/>
      <c r="E5" s="590" t="s">
        <v>160</v>
      </c>
      <c r="F5" s="670"/>
      <c r="G5" s="670"/>
      <c r="H5" s="670"/>
      <c r="I5" s="670"/>
      <c r="J5" s="670"/>
      <c r="K5" s="590" t="s">
        <v>162</v>
      </c>
      <c r="L5" s="671"/>
      <c r="M5" s="671"/>
      <c r="N5" s="671"/>
      <c r="O5" s="671"/>
      <c r="P5" s="700"/>
      <c r="Q5" s="86"/>
    </row>
    <row r="6" spans="1:20" s="10" customFormat="1" ht="26.25" customHeight="1" x14ac:dyDescent="0.25">
      <c r="B6" s="596"/>
      <c r="C6" s="699"/>
      <c r="D6" s="597"/>
      <c r="E6" s="599" t="s">
        <v>165</v>
      </c>
      <c r="F6" s="601"/>
      <c r="G6" s="599" t="s">
        <v>169</v>
      </c>
      <c r="H6" s="601"/>
      <c r="I6" s="599" t="s">
        <v>168</v>
      </c>
      <c r="J6" s="601"/>
      <c r="K6" s="599" t="s">
        <v>165</v>
      </c>
      <c r="L6" s="601"/>
      <c r="M6" s="599" t="s">
        <v>169</v>
      </c>
      <c r="N6" s="601"/>
      <c r="O6" s="599" t="s">
        <v>168</v>
      </c>
      <c r="P6" s="577"/>
      <c r="Q6" s="71"/>
      <c r="R6" s="87"/>
      <c r="S6" s="87"/>
      <c r="T6" s="88"/>
    </row>
    <row r="7" spans="1:20" s="10" customFormat="1" ht="66.900000000000006" customHeight="1" x14ac:dyDescent="0.25">
      <c r="B7" s="696" t="s">
        <v>229</v>
      </c>
      <c r="C7" s="698" t="s">
        <v>227</v>
      </c>
      <c r="D7" s="601"/>
      <c r="E7" s="576" t="s">
        <v>555</v>
      </c>
      <c r="F7" s="601"/>
      <c r="G7" s="576" t="s">
        <v>562</v>
      </c>
      <c r="H7" s="576"/>
      <c r="I7" s="628" t="s">
        <v>194</v>
      </c>
      <c r="J7" s="628"/>
      <c r="K7" s="576" t="s">
        <v>565</v>
      </c>
      <c r="L7" s="627"/>
      <c r="M7" s="576" t="s">
        <v>562</v>
      </c>
      <c r="N7" s="576"/>
      <c r="O7" s="628" t="s">
        <v>194</v>
      </c>
      <c r="P7" s="654"/>
      <c r="Q7" s="86"/>
    </row>
    <row r="8" spans="1:20" s="10" customFormat="1" ht="40.5" customHeight="1" x14ac:dyDescent="0.25">
      <c r="B8" s="697"/>
      <c r="C8" s="687" t="s">
        <v>228</v>
      </c>
      <c r="D8" s="688"/>
      <c r="E8" s="689" t="s">
        <v>231</v>
      </c>
      <c r="F8" s="690"/>
      <c r="G8" s="701" t="s">
        <v>234</v>
      </c>
      <c r="H8" s="690"/>
      <c r="I8" s="693" t="s">
        <v>235</v>
      </c>
      <c r="J8" s="694"/>
      <c r="K8" s="689" t="s">
        <v>231</v>
      </c>
      <c r="L8" s="690"/>
      <c r="M8" s="701" t="s">
        <v>234</v>
      </c>
      <c r="N8" s="690"/>
      <c r="O8" s="693" t="s">
        <v>230</v>
      </c>
      <c r="P8" s="695"/>
      <c r="Q8" s="86"/>
    </row>
    <row r="9" spans="1:20" s="17" customFormat="1" ht="30" customHeight="1" thickBot="1" x14ac:dyDescent="0.3">
      <c r="B9" s="684" t="s">
        <v>159</v>
      </c>
      <c r="C9" s="685"/>
      <c r="D9" s="686"/>
      <c r="E9" s="584" t="s">
        <v>117</v>
      </c>
      <c r="F9" s="622"/>
      <c r="G9" s="610">
        <v>1</v>
      </c>
      <c r="H9" s="622"/>
      <c r="I9" s="641" t="s">
        <v>180</v>
      </c>
      <c r="J9" s="626"/>
      <c r="K9" s="584" t="s">
        <v>117</v>
      </c>
      <c r="L9" s="623"/>
      <c r="M9" s="610">
        <v>1</v>
      </c>
      <c r="N9" s="622"/>
      <c r="O9" s="641" t="s">
        <v>179</v>
      </c>
      <c r="P9" s="680"/>
      <c r="Q9" s="49"/>
    </row>
    <row r="10" spans="1:20" ht="21.9" customHeight="1" x14ac:dyDescent="0.25"/>
    <row r="11" spans="1:20" ht="15.6" x14ac:dyDescent="0.3">
      <c r="B11" s="339" t="s">
        <v>531</v>
      </c>
      <c r="D11" s="19"/>
      <c r="E11" s="339" t="s">
        <v>532</v>
      </c>
    </row>
    <row r="13" spans="1:20" s="24" customFormat="1" ht="15" x14ac:dyDescent="0.25">
      <c r="B13" s="59" t="s">
        <v>4</v>
      </c>
      <c r="E13" s="369" t="s">
        <v>503</v>
      </c>
      <c r="F13" s="214"/>
      <c r="G13" s="129"/>
      <c r="H13" s="129"/>
      <c r="I13" s="129"/>
    </row>
    <row r="14" spans="1:20" s="24" customFormat="1" ht="15" x14ac:dyDescent="0.25">
      <c r="B14" s="60" t="s">
        <v>0</v>
      </c>
      <c r="D14" s="59"/>
      <c r="E14" s="369" t="s">
        <v>510</v>
      </c>
      <c r="F14" s="369"/>
      <c r="G14" s="129"/>
      <c r="H14" s="129"/>
      <c r="I14" s="129"/>
    </row>
    <row r="15" spans="1:20" s="24" customFormat="1" ht="15" x14ac:dyDescent="0.25">
      <c r="B15" s="60" t="s">
        <v>8</v>
      </c>
      <c r="E15" s="369" t="s">
        <v>505</v>
      </c>
      <c r="F15" s="129"/>
      <c r="G15" s="129"/>
      <c r="H15" s="129"/>
      <c r="I15" s="129"/>
    </row>
    <row r="16" spans="1:20" s="24" customFormat="1" ht="15" x14ac:dyDescent="0.25">
      <c r="A16" s="129"/>
      <c r="B16" s="60" t="s">
        <v>29</v>
      </c>
      <c r="E16" s="369" t="s">
        <v>561</v>
      </c>
      <c r="F16" s="129"/>
      <c r="G16" s="129"/>
      <c r="H16" s="129"/>
      <c r="I16" s="129"/>
    </row>
    <row r="17" spans="1:15" s="24" customFormat="1" ht="15" customHeight="1" x14ac:dyDescent="0.25">
      <c r="A17" s="14"/>
      <c r="B17" s="74" t="s">
        <v>30</v>
      </c>
    </row>
    <row r="18" spans="1:15" s="24" customFormat="1" ht="15" x14ac:dyDescent="0.25">
      <c r="A18" s="129"/>
      <c r="B18" s="60" t="s">
        <v>31</v>
      </c>
    </row>
    <row r="19" spans="1:15" s="24" customFormat="1" ht="15" x14ac:dyDescent="0.25">
      <c r="A19" s="129"/>
      <c r="B19" s="74" t="s">
        <v>24</v>
      </c>
    </row>
    <row r="20" spans="1:15" s="24" customFormat="1" ht="15" x14ac:dyDescent="0.25">
      <c r="A20" s="14"/>
      <c r="B20" s="60" t="s">
        <v>33</v>
      </c>
    </row>
    <row r="21" spans="1:15" s="24" customFormat="1" ht="15" x14ac:dyDescent="0.25">
      <c r="A21" s="14"/>
      <c r="B21" s="60" t="s">
        <v>34</v>
      </c>
    </row>
    <row r="22" spans="1:15" s="24" customFormat="1" ht="15" x14ac:dyDescent="0.25">
      <c r="A22" s="14"/>
      <c r="B22" s="60" t="s">
        <v>35</v>
      </c>
    </row>
    <row r="23" spans="1:15" ht="13.8" x14ac:dyDescent="0.25">
      <c r="A23" s="14"/>
      <c r="B23" s="60" t="s">
        <v>22</v>
      </c>
    </row>
    <row r="24" spans="1:15" ht="15.6" x14ac:dyDescent="0.25">
      <c r="A24" s="24"/>
      <c r="B24" s="60" t="s">
        <v>32</v>
      </c>
      <c r="D24" s="27"/>
      <c r="E24" s="27"/>
    </row>
    <row r="25" spans="1:15" ht="15.6" x14ac:dyDescent="0.25">
      <c r="A25" s="24"/>
      <c r="B25" s="60"/>
      <c r="D25" s="27"/>
      <c r="E25" s="27"/>
    </row>
    <row r="26" spans="1:15" ht="15.6" x14ac:dyDescent="0.25">
      <c r="A26" s="24"/>
      <c r="B26" s="60"/>
      <c r="D26" s="27"/>
      <c r="E26" s="27"/>
    </row>
    <row r="27" spans="1:15" ht="15.6" x14ac:dyDescent="0.25">
      <c r="A27" s="24"/>
      <c r="B27" s="371" t="s">
        <v>534</v>
      </c>
      <c r="C27" s="3"/>
      <c r="D27" s="27"/>
      <c r="E27" s="27"/>
    </row>
    <row r="28" spans="1:15" ht="13.8" thickBot="1" x14ac:dyDescent="0.3"/>
    <row r="29" spans="1:15" ht="30" customHeight="1" x14ac:dyDescent="0.25">
      <c r="B29" s="614" t="s">
        <v>220</v>
      </c>
      <c r="C29" s="616" t="s">
        <v>225</v>
      </c>
      <c r="D29" s="616" t="s">
        <v>196</v>
      </c>
      <c r="E29" s="616"/>
      <c r="F29" s="617"/>
      <c r="G29" s="618" t="s">
        <v>177</v>
      </c>
      <c r="H29" s="618"/>
      <c r="I29" s="618"/>
      <c r="J29" s="616" t="s">
        <v>176</v>
      </c>
      <c r="K29" s="616"/>
      <c r="L29" s="616"/>
      <c r="M29" s="618" t="s">
        <v>162</v>
      </c>
      <c r="N29" s="618"/>
      <c r="O29" s="683"/>
    </row>
    <row r="30" spans="1:15" ht="30" customHeight="1" x14ac:dyDescent="0.25">
      <c r="B30" s="681"/>
      <c r="C30" s="682"/>
      <c r="D30" s="307" t="s">
        <v>165</v>
      </c>
      <c r="E30" s="340" t="s">
        <v>169</v>
      </c>
      <c r="F30" s="340" t="s">
        <v>168</v>
      </c>
      <c r="G30" s="307" t="s">
        <v>165</v>
      </c>
      <c r="H30" s="340" t="s">
        <v>169</v>
      </c>
      <c r="I30" s="340" t="s">
        <v>168</v>
      </c>
      <c r="J30" s="307" t="s">
        <v>165</v>
      </c>
      <c r="K30" s="340" t="s">
        <v>169</v>
      </c>
      <c r="L30" s="340" t="s">
        <v>168</v>
      </c>
      <c r="M30" s="307" t="s">
        <v>165</v>
      </c>
      <c r="N30" s="340" t="s">
        <v>169</v>
      </c>
      <c r="O30" s="544" t="s">
        <v>168</v>
      </c>
    </row>
    <row r="31" spans="1:15" ht="14.1" customHeight="1" x14ac:dyDescent="0.25">
      <c r="B31" s="259" t="s">
        <v>218</v>
      </c>
      <c r="C31" s="549" t="s">
        <v>198</v>
      </c>
      <c r="D31" s="94">
        <v>427</v>
      </c>
      <c r="E31" s="95">
        <f>D31/$M$65</f>
        <v>1.4051691797366047E-4</v>
      </c>
      <c r="F31" s="100">
        <v>2.2000000000000002</v>
      </c>
      <c r="G31" s="94">
        <v>347</v>
      </c>
      <c r="H31" s="95">
        <f>G31/$M$65</f>
        <v>1.1419056331817374E-4</v>
      </c>
      <c r="I31" s="100">
        <v>3</v>
      </c>
      <c r="J31" s="94">
        <v>22</v>
      </c>
      <c r="K31" s="95">
        <f>J31/$M$65</f>
        <v>7.2397475302588539E-6</v>
      </c>
      <c r="L31" s="100">
        <v>2.6</v>
      </c>
      <c r="M31" s="198">
        <f>D31+G31+J31</f>
        <v>796</v>
      </c>
      <c r="N31" s="199">
        <f>M31/$M$65</f>
        <v>2.6194722882209306E-4</v>
      </c>
      <c r="O31" s="206">
        <f t="shared" ref="O31:O44" si="0">(D31*F31+G31*I31+J31*L31)/M31</f>
        <v>2.5597989949748747</v>
      </c>
    </row>
    <row r="32" spans="1:15" ht="14.1" customHeight="1" x14ac:dyDescent="0.25">
      <c r="B32" s="108"/>
      <c r="C32" s="549" t="s">
        <v>199</v>
      </c>
      <c r="D32" s="25">
        <v>1747</v>
      </c>
      <c r="E32" s="95">
        <f t="shared" ref="E32:E46" si="1">D32/$M$65</f>
        <v>5.7490176978919176E-4</v>
      </c>
      <c r="F32" s="90">
        <v>1.8</v>
      </c>
      <c r="G32" s="25">
        <v>776</v>
      </c>
      <c r="H32" s="95">
        <f t="shared" ref="H32:H46" si="2">G32/$M$65</f>
        <v>2.5536564015822137E-4</v>
      </c>
      <c r="I32" s="90">
        <v>2.4</v>
      </c>
      <c r="J32" s="25">
        <v>44</v>
      </c>
      <c r="K32" s="95">
        <f t="shared" ref="K32:K46" si="3">J32/$M$65</f>
        <v>1.4479495060517708E-5</v>
      </c>
      <c r="L32" s="90">
        <v>2.5</v>
      </c>
      <c r="M32" s="198">
        <f t="shared" ref="M32:M47" si="4">D32+G32+J32</f>
        <v>2567</v>
      </c>
      <c r="N32" s="199">
        <f t="shared" ref="N32:N46" si="5">M32/$M$65</f>
        <v>8.4474690500793085E-4</v>
      </c>
      <c r="O32" s="206">
        <f t="shared" si="0"/>
        <v>1.9933774834437086</v>
      </c>
    </row>
    <row r="33" spans="2:16" ht="14.1" customHeight="1" x14ac:dyDescent="0.25">
      <c r="B33" s="108"/>
      <c r="C33" s="549" t="s">
        <v>200</v>
      </c>
      <c r="D33" s="25">
        <v>785</v>
      </c>
      <c r="E33" s="95">
        <f t="shared" si="1"/>
        <v>2.5832735505696363E-4</v>
      </c>
      <c r="F33" s="90">
        <v>2.7</v>
      </c>
      <c r="G33" s="25">
        <v>525</v>
      </c>
      <c r="H33" s="95">
        <f t="shared" si="2"/>
        <v>1.7276670242663173E-4</v>
      </c>
      <c r="I33" s="90">
        <v>2.2000000000000002</v>
      </c>
      <c r="J33" s="25">
        <v>30</v>
      </c>
      <c r="K33" s="95">
        <f t="shared" si="3"/>
        <v>9.8723829958075281E-6</v>
      </c>
      <c r="L33" s="90">
        <v>1.1000000000000001</v>
      </c>
      <c r="M33" s="198">
        <f t="shared" si="4"/>
        <v>1340</v>
      </c>
      <c r="N33" s="199">
        <f t="shared" si="5"/>
        <v>4.4096644047940294E-4</v>
      </c>
      <c r="O33" s="206">
        <f t="shared" si="0"/>
        <v>2.4682835820895521</v>
      </c>
    </row>
    <row r="34" spans="2:16" ht="14.1" customHeight="1" x14ac:dyDescent="0.25">
      <c r="B34" s="108"/>
      <c r="C34" s="549" t="s">
        <v>201</v>
      </c>
      <c r="D34" s="25">
        <v>36675</v>
      </c>
      <c r="E34" s="95">
        <f t="shared" si="1"/>
        <v>1.2068988212374704E-2</v>
      </c>
      <c r="F34" s="90">
        <v>2.1</v>
      </c>
      <c r="G34" s="25">
        <v>11137</v>
      </c>
      <c r="H34" s="95">
        <f t="shared" si="2"/>
        <v>3.6649576474769479E-3</v>
      </c>
      <c r="I34" s="90">
        <v>2.4</v>
      </c>
      <c r="J34" s="25">
        <v>840</v>
      </c>
      <c r="K34" s="95">
        <f t="shared" si="3"/>
        <v>2.7642672388261078E-4</v>
      </c>
      <c r="L34" s="90">
        <v>2.2999999999999998</v>
      </c>
      <c r="M34" s="198">
        <f t="shared" si="4"/>
        <v>48652</v>
      </c>
      <c r="N34" s="199">
        <f t="shared" si="5"/>
        <v>1.6010372583734261E-2</v>
      </c>
      <c r="O34" s="206">
        <f t="shared" si="0"/>
        <v>2.1721265312834004</v>
      </c>
    </row>
    <row r="35" spans="2:16" ht="14.1" customHeight="1" x14ac:dyDescent="0.25">
      <c r="B35" s="108"/>
      <c r="C35" s="549" t="s">
        <v>202</v>
      </c>
      <c r="D35" s="25">
        <v>169441</v>
      </c>
      <c r="E35" s="95">
        <f t="shared" si="1"/>
        <v>5.5759548239754111E-2</v>
      </c>
      <c r="F35" s="90">
        <v>2</v>
      </c>
      <c r="G35" s="25">
        <v>23444</v>
      </c>
      <c r="H35" s="95">
        <f t="shared" si="2"/>
        <v>7.7149382317903891E-3</v>
      </c>
      <c r="I35" s="90">
        <v>2.4</v>
      </c>
      <c r="J35" s="25">
        <v>4388</v>
      </c>
      <c r="K35" s="95">
        <f t="shared" si="3"/>
        <v>1.4440005528534477E-3</v>
      </c>
      <c r="L35" s="90">
        <v>2.4</v>
      </c>
      <c r="M35" s="198">
        <f t="shared" si="4"/>
        <v>197273</v>
      </c>
      <c r="N35" s="199">
        <f t="shared" si="5"/>
        <v>6.4918487024397953E-2</v>
      </c>
      <c r="O35" s="206">
        <f t="shared" si="0"/>
        <v>2.0564334703684741</v>
      </c>
    </row>
    <row r="36" spans="2:16" ht="14.1" customHeight="1" x14ac:dyDescent="0.25">
      <c r="B36" s="108"/>
      <c r="C36" s="549" t="s">
        <v>203</v>
      </c>
      <c r="D36" s="25">
        <v>169205</v>
      </c>
      <c r="E36" s="95">
        <f t="shared" si="1"/>
        <v>5.5681885493520426E-2</v>
      </c>
      <c r="F36" s="90">
        <v>2.1</v>
      </c>
      <c r="G36" s="25">
        <v>15996</v>
      </c>
      <c r="H36" s="95">
        <f t="shared" si="2"/>
        <v>5.2639546133645739E-3</v>
      </c>
      <c r="I36" s="90">
        <v>3.8</v>
      </c>
      <c r="J36" s="25">
        <v>9031</v>
      </c>
      <c r="K36" s="95">
        <f t="shared" si="3"/>
        <v>2.9719163611712594E-3</v>
      </c>
      <c r="L36" s="90">
        <v>3.5</v>
      </c>
      <c r="M36" s="198">
        <f t="shared" si="4"/>
        <v>194232</v>
      </c>
      <c r="N36" s="199">
        <f t="shared" si="5"/>
        <v>6.3917756468056253E-2</v>
      </c>
      <c r="O36" s="206">
        <f t="shared" si="0"/>
        <v>2.3050980271016104</v>
      </c>
    </row>
    <row r="37" spans="2:16" ht="14.1" customHeight="1" x14ac:dyDescent="0.25">
      <c r="B37" s="108"/>
      <c r="C37" s="549" t="s">
        <v>204</v>
      </c>
      <c r="D37" s="25">
        <v>200234</v>
      </c>
      <c r="E37" s="95">
        <f t="shared" si="1"/>
        <v>6.5892891226084147E-2</v>
      </c>
      <c r="F37" s="90">
        <v>2.2999999999999998</v>
      </c>
      <c r="G37" s="25">
        <v>20531</v>
      </c>
      <c r="H37" s="95">
        <f t="shared" si="2"/>
        <v>6.7563298428974785E-3</v>
      </c>
      <c r="I37" s="90">
        <v>5.6</v>
      </c>
      <c r="J37" s="25">
        <v>18373</v>
      </c>
      <c r="K37" s="95">
        <f t="shared" si="3"/>
        <v>6.0461764260657238E-3</v>
      </c>
      <c r="L37" s="90">
        <v>4</v>
      </c>
      <c r="M37" s="198">
        <f t="shared" si="4"/>
        <v>239138</v>
      </c>
      <c r="N37" s="199">
        <f t="shared" si="5"/>
        <v>7.8695397495047351E-2</v>
      </c>
      <c r="O37" s="206">
        <f t="shared" si="0"/>
        <v>2.7139300320317137</v>
      </c>
    </row>
    <row r="38" spans="2:16" ht="14.1" customHeight="1" x14ac:dyDescent="0.25">
      <c r="B38" s="108"/>
      <c r="C38" s="549" t="s">
        <v>205</v>
      </c>
      <c r="D38" s="25">
        <v>172406</v>
      </c>
      <c r="E38" s="95">
        <f t="shared" si="1"/>
        <v>5.6735268759173091E-2</v>
      </c>
      <c r="F38" s="90">
        <v>2.4</v>
      </c>
      <c r="G38" s="25">
        <v>25282</v>
      </c>
      <c r="H38" s="95">
        <f t="shared" si="2"/>
        <v>8.3197862300001969E-3</v>
      </c>
      <c r="I38" s="90">
        <v>5.8</v>
      </c>
      <c r="J38" s="25">
        <v>19421</v>
      </c>
      <c r="K38" s="95">
        <f t="shared" si="3"/>
        <v>6.3910516720526002E-3</v>
      </c>
      <c r="L38" s="90">
        <v>4.0999999999999996</v>
      </c>
      <c r="M38" s="198">
        <f t="shared" si="4"/>
        <v>217109</v>
      </c>
      <c r="N38" s="199">
        <f t="shared" si="5"/>
        <v>7.1446106661225889E-2</v>
      </c>
      <c r="O38" s="206">
        <f t="shared" si="0"/>
        <v>2.9479943254310048</v>
      </c>
    </row>
    <row r="39" spans="2:16" ht="14.1" customHeight="1" x14ac:dyDescent="0.25">
      <c r="B39" s="108"/>
      <c r="C39" s="549" t="s">
        <v>206</v>
      </c>
      <c r="D39" s="25">
        <v>144462</v>
      </c>
      <c r="E39" s="95">
        <f t="shared" si="1"/>
        <v>4.7539473078011568E-2</v>
      </c>
      <c r="F39" s="90">
        <v>2.5</v>
      </c>
      <c r="G39" s="25">
        <v>35091</v>
      </c>
      <c r="H39" s="95">
        <f t="shared" si="2"/>
        <v>1.1547726390196066E-2</v>
      </c>
      <c r="I39" s="90">
        <v>5.7</v>
      </c>
      <c r="J39" s="25">
        <v>19380</v>
      </c>
      <c r="K39" s="95">
        <f t="shared" si="3"/>
        <v>6.3775594152916627E-3</v>
      </c>
      <c r="L39" s="90">
        <v>4.2</v>
      </c>
      <c r="M39" s="198">
        <f t="shared" si="4"/>
        <v>198933</v>
      </c>
      <c r="N39" s="199">
        <f t="shared" si="5"/>
        <v>6.5464758883499299E-2</v>
      </c>
      <c r="O39" s="206">
        <f t="shared" si="0"/>
        <v>3.2300809820391789</v>
      </c>
    </row>
    <row r="40" spans="2:16" ht="14.1" customHeight="1" x14ac:dyDescent="0.25">
      <c r="B40" s="108"/>
      <c r="C40" s="549" t="s">
        <v>207</v>
      </c>
      <c r="D40" s="25">
        <v>95671</v>
      </c>
      <c r="E40" s="95">
        <f t="shared" si="1"/>
        <v>3.1483358453063402E-2</v>
      </c>
      <c r="F40" s="90">
        <v>2.6</v>
      </c>
      <c r="G40" s="25">
        <v>44616</v>
      </c>
      <c r="H40" s="95">
        <f t="shared" si="2"/>
        <v>1.4682207991364956E-2</v>
      </c>
      <c r="I40" s="90">
        <v>5.6</v>
      </c>
      <c r="J40" s="25">
        <v>16151</v>
      </c>
      <c r="K40" s="95">
        <f t="shared" si="3"/>
        <v>5.3149619255095796E-3</v>
      </c>
      <c r="L40" s="90">
        <v>4.3</v>
      </c>
      <c r="M40" s="198">
        <f t="shared" si="4"/>
        <v>156438</v>
      </c>
      <c r="N40" s="199">
        <f t="shared" si="5"/>
        <v>5.1480528369937939E-2</v>
      </c>
      <c r="O40" s="206">
        <f t="shared" si="0"/>
        <v>3.6311094491108298</v>
      </c>
    </row>
    <row r="41" spans="2:16" ht="14.1" customHeight="1" x14ac:dyDescent="0.25">
      <c r="B41" s="108"/>
      <c r="C41" s="549" t="s">
        <v>208</v>
      </c>
      <c r="D41" s="25">
        <v>53260</v>
      </c>
      <c r="E41" s="95">
        <f t="shared" si="1"/>
        <v>1.7526770611890299E-2</v>
      </c>
      <c r="F41" s="90">
        <v>2.6</v>
      </c>
      <c r="G41" s="25">
        <v>48275</v>
      </c>
      <c r="H41" s="95">
        <f t="shared" si="2"/>
        <v>1.5886309637420281E-2</v>
      </c>
      <c r="I41" s="90">
        <v>5.3</v>
      </c>
      <c r="J41" s="25">
        <v>10768</v>
      </c>
      <c r="K41" s="95">
        <f t="shared" si="3"/>
        <v>3.5435273366285153E-3</v>
      </c>
      <c r="L41" s="90">
        <v>4.3</v>
      </c>
      <c r="M41" s="198">
        <f t="shared" si="4"/>
        <v>112303</v>
      </c>
      <c r="N41" s="199">
        <f t="shared" si="5"/>
        <v>3.6956607585939091E-2</v>
      </c>
      <c r="O41" s="206">
        <f t="shared" si="0"/>
        <v>3.9236342751306736</v>
      </c>
    </row>
    <row r="42" spans="2:16" ht="14.1" customHeight="1" x14ac:dyDescent="0.25">
      <c r="B42" s="108"/>
      <c r="C42" s="549" t="s">
        <v>209</v>
      </c>
      <c r="D42" s="25">
        <v>36632</v>
      </c>
      <c r="E42" s="95">
        <f t="shared" si="1"/>
        <v>1.2054837796747379E-2</v>
      </c>
      <c r="F42" s="90">
        <v>2.7</v>
      </c>
      <c r="G42" s="25">
        <v>61035</v>
      </c>
      <c r="H42" s="95">
        <f t="shared" si="2"/>
        <v>2.0085363204970414E-2</v>
      </c>
      <c r="I42" s="90">
        <v>5.2</v>
      </c>
      <c r="J42" s="25">
        <v>7474</v>
      </c>
      <c r="K42" s="95">
        <f t="shared" si="3"/>
        <v>2.4595396836888488E-3</v>
      </c>
      <c r="L42" s="90">
        <v>4.3</v>
      </c>
      <c r="M42" s="198">
        <f t="shared" si="4"/>
        <v>105141</v>
      </c>
      <c r="N42" s="199">
        <f t="shared" si="5"/>
        <v>3.4599740685406645E-2</v>
      </c>
      <c r="O42" s="206">
        <f t="shared" si="0"/>
        <v>4.265002235093827</v>
      </c>
    </row>
    <row r="43" spans="2:16" ht="14.1" customHeight="1" x14ac:dyDescent="0.25">
      <c r="B43" s="108"/>
      <c r="C43" s="549" t="s">
        <v>210</v>
      </c>
      <c r="D43" s="25">
        <v>20785</v>
      </c>
      <c r="E43" s="95">
        <f t="shared" si="1"/>
        <v>6.8399160189286492E-3</v>
      </c>
      <c r="F43" s="90">
        <v>2.9</v>
      </c>
      <c r="G43" s="25">
        <v>54326</v>
      </c>
      <c r="H43" s="95">
        <f t="shared" si="2"/>
        <v>1.7877569287674658E-2</v>
      </c>
      <c r="I43" s="90">
        <v>5.3</v>
      </c>
      <c r="J43" s="25">
        <v>3983</v>
      </c>
      <c r="K43" s="95">
        <f t="shared" si="3"/>
        <v>1.3107233824100461E-3</v>
      </c>
      <c r="L43" s="90">
        <v>4.0999999999999996</v>
      </c>
      <c r="M43" s="198">
        <f t="shared" si="4"/>
        <v>79094</v>
      </c>
      <c r="N43" s="199">
        <f t="shared" si="5"/>
        <v>2.6028208689013354E-2</v>
      </c>
      <c r="O43" s="206">
        <f t="shared" si="0"/>
        <v>4.6088780438465617</v>
      </c>
    </row>
    <row r="44" spans="2:16" ht="14.1" customHeight="1" x14ac:dyDescent="0.25">
      <c r="B44" s="108"/>
      <c r="C44" s="549" t="s">
        <v>212</v>
      </c>
      <c r="D44" s="25">
        <v>2643</v>
      </c>
      <c r="E44" s="95">
        <f t="shared" si="1"/>
        <v>8.6975694193064325E-4</v>
      </c>
      <c r="F44" s="90">
        <v>2.9</v>
      </c>
      <c r="G44" s="25">
        <v>8150</v>
      </c>
      <c r="H44" s="95">
        <f t="shared" si="2"/>
        <v>2.681997380527712E-3</v>
      </c>
      <c r="I44" s="90">
        <v>5.3</v>
      </c>
      <c r="J44" s="25">
        <v>463</v>
      </c>
      <c r="K44" s="95">
        <f t="shared" si="3"/>
        <v>1.5236377756862952E-4</v>
      </c>
      <c r="L44" s="90">
        <v>4.2</v>
      </c>
      <c r="M44" s="198">
        <f t="shared" si="4"/>
        <v>11256</v>
      </c>
      <c r="N44" s="199">
        <f t="shared" si="5"/>
        <v>3.7041181000269847E-3</v>
      </c>
      <c r="O44" s="206">
        <f t="shared" si="0"/>
        <v>4.691213574982231</v>
      </c>
    </row>
    <row r="45" spans="2:16" ht="14.1" customHeight="1" x14ac:dyDescent="0.25">
      <c r="B45" s="108"/>
      <c r="C45" s="549" t="s">
        <v>211</v>
      </c>
      <c r="D45" s="25">
        <v>179</v>
      </c>
      <c r="E45" s="95">
        <f t="shared" si="1"/>
        <v>5.8905218541651585E-5</v>
      </c>
      <c r="F45" s="90">
        <v>3.8</v>
      </c>
      <c r="G45" s="25">
        <v>135</v>
      </c>
      <c r="H45" s="95">
        <f t="shared" si="2"/>
        <v>4.4425723481133877E-5</v>
      </c>
      <c r="I45" s="90">
        <v>5.4</v>
      </c>
      <c r="J45" s="25">
        <v>18</v>
      </c>
      <c r="K45" s="95">
        <f t="shared" si="3"/>
        <v>5.9234297974845167E-6</v>
      </c>
      <c r="L45" s="90">
        <v>5.5</v>
      </c>
      <c r="M45" s="198">
        <f t="shared" si="4"/>
        <v>332</v>
      </c>
      <c r="N45" s="199">
        <f t="shared" si="5"/>
        <v>1.0925437182026998E-4</v>
      </c>
      <c r="O45" s="206">
        <f>(D45*F45+G45*I45+J45*L45)/M45</f>
        <v>4.5427710843373488</v>
      </c>
    </row>
    <row r="46" spans="2:16" ht="14.1" customHeight="1" x14ac:dyDescent="0.25">
      <c r="B46" s="108"/>
      <c r="C46" s="549" t="s">
        <v>213</v>
      </c>
      <c r="D46" s="25">
        <v>101</v>
      </c>
      <c r="E46" s="95">
        <f t="shared" si="1"/>
        <v>3.3237022752552013E-5</v>
      </c>
      <c r="F46" s="90">
        <v>2.5</v>
      </c>
      <c r="G46" s="25">
        <v>4</v>
      </c>
      <c r="H46" s="95">
        <f t="shared" si="2"/>
        <v>1.3163177327743371E-6</v>
      </c>
      <c r="I46" s="90">
        <v>15.5</v>
      </c>
      <c r="J46" s="25">
        <v>8</v>
      </c>
      <c r="K46" s="95">
        <f t="shared" si="3"/>
        <v>2.6326354655486743E-6</v>
      </c>
      <c r="L46" s="90">
        <v>4.2</v>
      </c>
      <c r="M46" s="198">
        <f t="shared" si="4"/>
        <v>113</v>
      </c>
      <c r="N46" s="199">
        <f t="shared" si="5"/>
        <v>3.7185975950875024E-5</v>
      </c>
      <c r="O46" s="206">
        <f>(D46*F46+G46*I46+J46*L46)/M46</f>
        <v>3.0805309734513275</v>
      </c>
    </row>
    <row r="47" spans="2:16" ht="14.1" customHeight="1" x14ac:dyDescent="0.25">
      <c r="B47" s="109"/>
      <c r="C47" s="550" t="s">
        <v>228</v>
      </c>
      <c r="D47" s="105">
        <f>SUM(D31:D46)</f>
        <v>1104653</v>
      </c>
      <c r="E47" s="161">
        <f>SUM(E31:E46)</f>
        <v>0.36351858311559238</v>
      </c>
      <c r="F47" s="106">
        <f>(D31*F31+D32*F32+D33*F33+D34*F34+D35*F35+D36*F36+D37*F37+D38*F38+D39*F39+D40*F40+D41*F41+D42*F42+D43*F43+D44*F44+D45*F45+D46*F46)/D47</f>
        <v>2.3246232074687709</v>
      </c>
      <c r="G47" s="105">
        <f>SUM(G31:G46)</f>
        <v>349670</v>
      </c>
      <c r="H47" s="161">
        <f>SUM(H31:H46)</f>
        <v>0.1150692054048006</v>
      </c>
      <c r="I47" s="106">
        <f>(G31*I31+G32*I32+G33*I33+G34*I34+G35*I35+G36*I36+G37*I37+G38*I38+G39*I39+G40*I40+G41*I41+G42*I42+G43*I43+G44*I44+G45*I45+G46*I46)/G47</f>
        <v>5.0460960334029235</v>
      </c>
      <c r="J47" s="105">
        <f>SUM(J31:J46)</f>
        <v>110394</v>
      </c>
      <c r="K47" s="161">
        <f>SUM(K31:K46)</f>
        <v>3.6328394947972555E-2</v>
      </c>
      <c r="L47" s="106">
        <f>(J31*L31+J32*L32+J33*L33+J34*L34+J35*L35+J36*L36+J37*L37+J38*L38+J39*L39+J40*L40+J41*L41+J42*L42+J43*L43+J44*L44+J45*L45+J46*L46)/J47</f>
        <v>4.0317716542565716</v>
      </c>
      <c r="M47" s="105">
        <f t="shared" si="4"/>
        <v>1564717</v>
      </c>
      <c r="N47" s="161">
        <f>SUM(N31:N46)</f>
        <v>0.51491618346836576</v>
      </c>
      <c r="O47" s="107">
        <f>(M31*O31+M32*O32+M33*O33+M34*O34+M35*O35+M36*O36+M37*O37+M38*O38+M39*O39+M40*O40+M41*O41+M42*O42+M43*O43+M44*O44+M45*O45+M46*O46)/M47</f>
        <v>3.0532382533071467</v>
      </c>
      <c r="P47" s="283"/>
    </row>
    <row r="48" spans="2:16" ht="14.1" customHeight="1" x14ac:dyDescent="0.25">
      <c r="B48" s="108" t="s">
        <v>219</v>
      </c>
      <c r="C48" s="549" t="s">
        <v>198</v>
      </c>
      <c r="D48" s="94">
        <v>349</v>
      </c>
      <c r="E48" s="95">
        <f>D48/$M$65</f>
        <v>1.1484872218456091E-4</v>
      </c>
      <c r="F48" s="100">
        <v>2.2999999999999998</v>
      </c>
      <c r="G48" s="94">
        <v>285</v>
      </c>
      <c r="H48" s="95">
        <f>G48/$M$65</f>
        <v>9.378763846017152E-5</v>
      </c>
      <c r="I48" s="100">
        <v>3.2</v>
      </c>
      <c r="J48" s="94">
        <v>11</v>
      </c>
      <c r="K48" s="95">
        <f>J48/$M$65</f>
        <v>3.6198737651294269E-6</v>
      </c>
      <c r="L48" s="100">
        <v>2.5</v>
      </c>
      <c r="M48" s="198">
        <f>D48+G48+J48</f>
        <v>645</v>
      </c>
      <c r="N48" s="199">
        <f>M48/$M$65</f>
        <v>2.1225623440986185E-4</v>
      </c>
      <c r="O48" s="206">
        <v>2.7</v>
      </c>
    </row>
    <row r="49" spans="2:15" ht="14.1" customHeight="1" x14ac:dyDescent="0.25">
      <c r="B49" s="108"/>
      <c r="C49" s="549" t="s">
        <v>199</v>
      </c>
      <c r="D49" s="94">
        <v>1469</v>
      </c>
      <c r="E49" s="95">
        <f t="shared" ref="E49:E63" si="6">D49/$M$65</f>
        <v>4.8341768736137527E-4</v>
      </c>
      <c r="F49" s="100">
        <v>1.8</v>
      </c>
      <c r="G49" s="94">
        <v>626</v>
      </c>
      <c r="H49" s="95">
        <f t="shared" ref="H49:H63" si="7">G49/$M$65</f>
        <v>2.0600372517918375E-4</v>
      </c>
      <c r="I49" s="100">
        <v>2.4</v>
      </c>
      <c r="J49" s="94">
        <v>36</v>
      </c>
      <c r="K49" s="95">
        <f t="shared" ref="K49:K63" si="8">J49/$M$65</f>
        <v>1.1846859594969033E-5</v>
      </c>
      <c r="L49" s="100">
        <v>2.8</v>
      </c>
      <c r="M49" s="198">
        <f t="shared" ref="M49:M63" si="9">D49+G49+J49</f>
        <v>2131</v>
      </c>
      <c r="N49" s="199">
        <f t="shared" ref="N49:N63" si="10">M49/$M$65</f>
        <v>7.012682721355281E-4</v>
      </c>
      <c r="O49" s="206">
        <v>2</v>
      </c>
    </row>
    <row r="50" spans="2:15" ht="14.1" customHeight="1" x14ac:dyDescent="0.25">
      <c r="B50" s="108"/>
      <c r="C50" s="549" t="s">
        <v>200</v>
      </c>
      <c r="D50" s="25">
        <v>639</v>
      </c>
      <c r="E50" s="95">
        <f t="shared" si="6"/>
        <v>2.1028175781070036E-4</v>
      </c>
      <c r="F50" s="90">
        <v>2.9</v>
      </c>
      <c r="G50" s="25">
        <v>369</v>
      </c>
      <c r="H50" s="95">
        <f t="shared" si="7"/>
        <v>1.214303108484326E-4</v>
      </c>
      <c r="I50" s="90">
        <v>1.9</v>
      </c>
      <c r="J50" s="25">
        <v>30</v>
      </c>
      <c r="K50" s="95">
        <f t="shared" si="8"/>
        <v>9.8723829958075281E-6</v>
      </c>
      <c r="L50" s="90">
        <v>1.9</v>
      </c>
      <c r="M50" s="198">
        <f t="shared" si="9"/>
        <v>1038</v>
      </c>
      <c r="N50" s="199">
        <f t="shared" si="10"/>
        <v>3.4158445165494047E-4</v>
      </c>
      <c r="O50" s="206">
        <v>2.5</v>
      </c>
    </row>
    <row r="51" spans="2:15" ht="14.1" customHeight="1" x14ac:dyDescent="0.25">
      <c r="B51" s="108"/>
      <c r="C51" s="549" t="s">
        <v>201</v>
      </c>
      <c r="D51" s="25">
        <v>30013</v>
      </c>
      <c r="E51" s="95">
        <f t="shared" si="6"/>
        <v>9.8766610284390446E-3</v>
      </c>
      <c r="F51" s="90">
        <v>2.1</v>
      </c>
      <c r="G51" s="25">
        <v>8811</v>
      </c>
      <c r="H51" s="95">
        <f t="shared" si="7"/>
        <v>2.8995188858686712E-3</v>
      </c>
      <c r="I51" s="90">
        <v>2.4</v>
      </c>
      <c r="J51" s="25">
        <v>683</v>
      </c>
      <c r="K51" s="95">
        <f t="shared" si="8"/>
        <v>2.2476125287121805E-4</v>
      </c>
      <c r="L51" s="90">
        <v>2.6</v>
      </c>
      <c r="M51" s="198">
        <f t="shared" si="9"/>
        <v>39507</v>
      </c>
      <c r="N51" s="199">
        <f t="shared" si="10"/>
        <v>1.3000941167178934E-2</v>
      </c>
      <c r="O51" s="206">
        <v>2.2000000000000002</v>
      </c>
    </row>
    <row r="52" spans="2:15" ht="14.1" customHeight="1" x14ac:dyDescent="0.25">
      <c r="B52" s="108"/>
      <c r="C52" s="549" t="s">
        <v>202</v>
      </c>
      <c r="D52" s="25">
        <v>134926</v>
      </c>
      <c r="E52" s="95">
        <f t="shared" si="6"/>
        <v>4.4401371603077548E-2</v>
      </c>
      <c r="F52" s="90">
        <v>2</v>
      </c>
      <c r="G52" s="25">
        <v>19721</v>
      </c>
      <c r="H52" s="95">
        <f t="shared" si="7"/>
        <v>6.4897755020106749E-3</v>
      </c>
      <c r="I52" s="90">
        <v>2.5</v>
      </c>
      <c r="J52" s="25">
        <v>3265</v>
      </c>
      <c r="K52" s="95">
        <f t="shared" si="8"/>
        <v>1.0744443493770526E-3</v>
      </c>
      <c r="L52" s="90">
        <v>2.6</v>
      </c>
      <c r="M52" s="198">
        <f t="shared" si="9"/>
        <v>157912</v>
      </c>
      <c r="N52" s="199">
        <f t="shared" si="10"/>
        <v>5.1965591454465276E-2</v>
      </c>
      <c r="O52" s="206">
        <v>2.1</v>
      </c>
    </row>
    <row r="53" spans="2:15" ht="14.1" customHeight="1" x14ac:dyDescent="0.25">
      <c r="B53" s="108"/>
      <c r="C53" s="549" t="s">
        <v>203</v>
      </c>
      <c r="D53" s="25">
        <v>140201</v>
      </c>
      <c r="E53" s="95">
        <f t="shared" si="6"/>
        <v>4.613726561317371E-2</v>
      </c>
      <c r="F53" s="90">
        <v>2.2000000000000002</v>
      </c>
      <c r="G53" s="25">
        <v>15697</v>
      </c>
      <c r="H53" s="95">
        <f t="shared" si="7"/>
        <v>5.1655598628396922E-3</v>
      </c>
      <c r="I53" s="90">
        <v>4.3</v>
      </c>
      <c r="J53" s="25">
        <v>9359</v>
      </c>
      <c r="K53" s="95">
        <f t="shared" si="8"/>
        <v>3.0798544152587553E-3</v>
      </c>
      <c r="L53" s="90">
        <v>3.8</v>
      </c>
      <c r="M53" s="198">
        <f t="shared" si="9"/>
        <v>165257</v>
      </c>
      <c r="N53" s="199">
        <f t="shared" si="10"/>
        <v>5.4382679891272157E-2</v>
      </c>
      <c r="O53" s="206">
        <v>2.6</v>
      </c>
    </row>
    <row r="54" spans="2:15" ht="14.1" customHeight="1" x14ac:dyDescent="0.25">
      <c r="B54" s="108"/>
      <c r="C54" s="549" t="s">
        <v>204</v>
      </c>
      <c r="D54" s="25">
        <v>179053</v>
      </c>
      <c r="E54" s="95">
        <f t="shared" si="6"/>
        <v>5.8922659751610845E-2</v>
      </c>
      <c r="F54" s="90">
        <v>2.5</v>
      </c>
      <c r="G54" s="25">
        <v>28323</v>
      </c>
      <c r="H54" s="95">
        <f t="shared" si="7"/>
        <v>9.3205167863418866E-3</v>
      </c>
      <c r="I54" s="90">
        <v>4.5</v>
      </c>
      <c r="J54" s="25">
        <v>21395</v>
      </c>
      <c r="K54" s="95">
        <f t="shared" si="8"/>
        <v>7.0406544731767351E-3</v>
      </c>
      <c r="L54" s="90">
        <v>4</v>
      </c>
      <c r="M54" s="198">
        <f t="shared" si="9"/>
        <v>228771</v>
      </c>
      <c r="N54" s="199">
        <f t="shared" si="10"/>
        <v>7.5283831011129468E-2</v>
      </c>
      <c r="O54" s="206">
        <v>2.9</v>
      </c>
    </row>
    <row r="55" spans="2:15" ht="14.1" customHeight="1" x14ac:dyDescent="0.25">
      <c r="B55" s="108"/>
      <c r="C55" s="549" t="s">
        <v>205</v>
      </c>
      <c r="D55" s="25">
        <v>148190</v>
      </c>
      <c r="E55" s="95">
        <f t="shared" si="6"/>
        <v>4.8766281204957254E-2</v>
      </c>
      <c r="F55" s="90">
        <v>2.5</v>
      </c>
      <c r="G55" s="25">
        <v>28967</v>
      </c>
      <c r="H55" s="95">
        <f t="shared" si="7"/>
        <v>9.5324439413185559E-3</v>
      </c>
      <c r="I55" s="90">
        <v>4.8</v>
      </c>
      <c r="J55" s="25">
        <v>19440</v>
      </c>
      <c r="K55" s="95">
        <f t="shared" si="8"/>
        <v>6.3973041812832778E-3</v>
      </c>
      <c r="L55" s="90">
        <v>4.0999999999999996</v>
      </c>
      <c r="M55" s="198">
        <f t="shared" si="9"/>
        <v>196597</v>
      </c>
      <c r="N55" s="199">
        <f t="shared" si="10"/>
        <v>6.4696029327559093E-2</v>
      </c>
      <c r="O55" s="206">
        <v>3</v>
      </c>
    </row>
    <row r="56" spans="2:15" ht="14.1" customHeight="1" x14ac:dyDescent="0.25">
      <c r="B56" s="108"/>
      <c r="C56" s="549" t="s">
        <v>206</v>
      </c>
      <c r="D56" s="25">
        <v>120713</v>
      </c>
      <c r="E56" s="95">
        <f t="shared" si="6"/>
        <v>3.972416561909714E-2</v>
      </c>
      <c r="F56" s="90">
        <v>2.5</v>
      </c>
      <c r="G56" s="25">
        <v>29971</v>
      </c>
      <c r="H56" s="95">
        <f t="shared" si="7"/>
        <v>9.8628396922449141E-3</v>
      </c>
      <c r="I56" s="90">
        <v>5.9</v>
      </c>
      <c r="J56" s="25">
        <v>17115</v>
      </c>
      <c r="K56" s="95">
        <f t="shared" si="8"/>
        <v>5.632194499108195E-3</v>
      </c>
      <c r="L56" s="90">
        <v>4.3</v>
      </c>
      <c r="M56" s="198">
        <f t="shared" si="9"/>
        <v>167799</v>
      </c>
      <c r="N56" s="199">
        <f t="shared" si="10"/>
        <v>5.5219199810450245E-2</v>
      </c>
      <c r="O56" s="206">
        <v>3.3</v>
      </c>
    </row>
    <row r="57" spans="2:15" ht="14.1" customHeight="1" x14ac:dyDescent="0.25">
      <c r="B57" s="108"/>
      <c r="C57" s="549" t="s">
        <v>207</v>
      </c>
      <c r="D57" s="25">
        <v>91866</v>
      </c>
      <c r="E57" s="95">
        <f t="shared" si="6"/>
        <v>3.0231211209761813E-2</v>
      </c>
      <c r="F57" s="90">
        <v>2.6</v>
      </c>
      <c r="G57" s="25">
        <v>34722</v>
      </c>
      <c r="H57" s="95">
        <f t="shared" si="7"/>
        <v>1.1426296079347633E-2</v>
      </c>
      <c r="I57" s="90">
        <v>5.8</v>
      </c>
      <c r="J57" s="25">
        <v>13528</v>
      </c>
      <c r="K57" s="95">
        <f t="shared" si="8"/>
        <v>4.4517865722428079E-3</v>
      </c>
      <c r="L57" s="90">
        <v>4.4000000000000004</v>
      </c>
      <c r="M57" s="198">
        <f t="shared" si="9"/>
        <v>140116</v>
      </c>
      <c r="N57" s="199">
        <f t="shared" si="10"/>
        <v>4.6109293861352256E-2</v>
      </c>
      <c r="O57" s="206">
        <v>3.5</v>
      </c>
    </row>
    <row r="58" spans="2:15" ht="14.1" customHeight="1" x14ac:dyDescent="0.25">
      <c r="B58" s="108"/>
      <c r="C58" s="549" t="s">
        <v>208</v>
      </c>
      <c r="D58" s="25">
        <v>55571</v>
      </c>
      <c r="E58" s="95">
        <f t="shared" si="6"/>
        <v>1.8287273182000671E-2</v>
      </c>
      <c r="F58" s="90">
        <v>2.6</v>
      </c>
      <c r="G58" s="25">
        <v>37171</v>
      </c>
      <c r="H58" s="95">
        <f t="shared" si="7"/>
        <v>1.2232211611238721E-2</v>
      </c>
      <c r="I58" s="90">
        <v>5.3</v>
      </c>
      <c r="J58" s="25">
        <v>9168</v>
      </c>
      <c r="K58" s="95">
        <f t="shared" si="8"/>
        <v>3.0170002435187804E-3</v>
      </c>
      <c r="L58" s="90">
        <v>4.5999999999999996</v>
      </c>
      <c r="M58" s="198">
        <f t="shared" si="9"/>
        <v>101910</v>
      </c>
      <c r="N58" s="199">
        <f t="shared" si="10"/>
        <v>3.3536485036758171E-2</v>
      </c>
      <c r="O58" s="206">
        <v>3.8</v>
      </c>
    </row>
    <row r="59" spans="2:15" ht="14.1" customHeight="1" x14ac:dyDescent="0.25">
      <c r="B59" s="108"/>
      <c r="C59" s="549" t="s">
        <v>209</v>
      </c>
      <c r="D59" s="25">
        <v>45902</v>
      </c>
      <c r="E59" s="95">
        <f t="shared" si="6"/>
        <v>1.5105404142451906E-2</v>
      </c>
      <c r="F59" s="90">
        <v>2.7</v>
      </c>
      <c r="G59" s="25">
        <v>61773</v>
      </c>
      <c r="H59" s="95">
        <f t="shared" si="7"/>
        <v>2.0328223826667283E-2</v>
      </c>
      <c r="I59" s="90">
        <v>5.4</v>
      </c>
      <c r="J59" s="25">
        <v>8023</v>
      </c>
      <c r="K59" s="95">
        <f t="shared" si="8"/>
        <v>2.6402042925121267E-3</v>
      </c>
      <c r="L59" s="90">
        <v>4.4000000000000004</v>
      </c>
      <c r="M59" s="198">
        <f t="shared" si="9"/>
        <v>115698</v>
      </c>
      <c r="N59" s="199">
        <f t="shared" si="10"/>
        <v>3.8073832261631316E-2</v>
      </c>
      <c r="O59" s="206">
        <v>4.3</v>
      </c>
    </row>
    <row r="60" spans="2:15" ht="14.1" customHeight="1" x14ac:dyDescent="0.25">
      <c r="B60" s="108"/>
      <c r="C60" s="549" t="s">
        <v>210</v>
      </c>
      <c r="D60" s="25">
        <v>34734</v>
      </c>
      <c r="E60" s="95">
        <f t="shared" si="6"/>
        <v>1.1430245032545956E-2</v>
      </c>
      <c r="F60" s="90">
        <v>2.9</v>
      </c>
      <c r="G60" s="25">
        <v>86991</v>
      </c>
      <c r="H60" s="95">
        <f t="shared" si="7"/>
        <v>2.862694897294309E-2</v>
      </c>
      <c r="I60" s="90">
        <v>5.5</v>
      </c>
      <c r="J60" s="25">
        <v>5873</v>
      </c>
      <c r="K60" s="95">
        <f t="shared" si="8"/>
        <v>1.9326835111459204E-3</v>
      </c>
      <c r="L60" s="90">
        <v>4.2</v>
      </c>
      <c r="M60" s="198">
        <f t="shared" si="9"/>
        <v>127598</v>
      </c>
      <c r="N60" s="199">
        <f t="shared" si="10"/>
        <v>4.1989877516634966E-2</v>
      </c>
      <c r="O60" s="206">
        <v>4.8</v>
      </c>
    </row>
    <row r="61" spans="2:15" ht="14.1" customHeight="1" x14ac:dyDescent="0.25">
      <c r="B61" s="108"/>
      <c r="C61" s="549" t="s">
        <v>212</v>
      </c>
      <c r="D61" s="25">
        <v>6637</v>
      </c>
      <c r="E61" s="95">
        <f t="shared" si="6"/>
        <v>2.1841001981058187E-3</v>
      </c>
      <c r="F61" s="90">
        <v>3</v>
      </c>
      <c r="G61" s="25">
        <v>20440</v>
      </c>
      <c r="H61" s="95">
        <f t="shared" si="7"/>
        <v>6.7263836144768625E-3</v>
      </c>
      <c r="I61" s="90">
        <v>5.5</v>
      </c>
      <c r="J61" s="25">
        <v>1194</v>
      </c>
      <c r="K61" s="95">
        <f t="shared" si="8"/>
        <v>3.9292084323313962E-4</v>
      </c>
      <c r="L61" s="90">
        <v>4.2</v>
      </c>
      <c r="M61" s="198">
        <f t="shared" si="9"/>
        <v>28271</v>
      </c>
      <c r="N61" s="199">
        <f t="shared" si="10"/>
        <v>9.3034046558158213E-3</v>
      </c>
      <c r="O61" s="206">
        <v>4.9000000000000004</v>
      </c>
    </row>
    <row r="62" spans="2:15" ht="14.1" customHeight="1" x14ac:dyDescent="0.25">
      <c r="B62" s="108"/>
      <c r="C62" s="549" t="s">
        <v>211</v>
      </c>
      <c r="D62" s="25">
        <v>234</v>
      </c>
      <c r="E62" s="95">
        <f t="shared" si="6"/>
        <v>7.7004587367298716E-5</v>
      </c>
      <c r="F62" s="90">
        <v>2.5</v>
      </c>
      <c r="G62" s="25">
        <v>511</v>
      </c>
      <c r="H62" s="95">
        <f t="shared" si="7"/>
        <v>1.6815959036192157E-4</v>
      </c>
      <c r="I62" s="90">
        <v>6.1</v>
      </c>
      <c r="J62" s="25">
        <v>38</v>
      </c>
      <c r="K62" s="95">
        <f t="shared" si="8"/>
        <v>1.2505018461356202E-5</v>
      </c>
      <c r="L62" s="90">
        <v>3.4</v>
      </c>
      <c r="M62" s="198">
        <f t="shared" si="9"/>
        <v>783</v>
      </c>
      <c r="N62" s="199">
        <f t="shared" si="10"/>
        <v>2.5766919619057646E-4</v>
      </c>
      <c r="O62" s="206">
        <v>4.9000000000000004</v>
      </c>
    </row>
    <row r="63" spans="2:15" ht="14.1" customHeight="1" x14ac:dyDescent="0.25">
      <c r="B63" s="108"/>
      <c r="C63" s="549" t="s">
        <v>213</v>
      </c>
      <c r="D63" s="25">
        <v>28</v>
      </c>
      <c r="E63" s="95">
        <f t="shared" si="6"/>
        <v>9.2142241294203591E-6</v>
      </c>
      <c r="F63" s="90">
        <v>2</v>
      </c>
      <c r="G63" s="25">
        <v>1</v>
      </c>
      <c r="H63" s="95">
        <f t="shared" si="7"/>
        <v>3.2907943319358429E-7</v>
      </c>
      <c r="I63" s="90">
        <v>1.4</v>
      </c>
      <c r="J63" s="25">
        <v>1</v>
      </c>
      <c r="K63" s="95">
        <f t="shared" si="8"/>
        <v>3.2907943319358429E-7</v>
      </c>
      <c r="L63" s="90">
        <v>8.6999999999999993</v>
      </c>
      <c r="M63" s="198">
        <f t="shared" si="9"/>
        <v>30</v>
      </c>
      <c r="N63" s="199">
        <f t="shared" si="10"/>
        <v>9.8723829958075281E-6</v>
      </c>
      <c r="O63" s="206">
        <v>2.2000000000000002</v>
      </c>
    </row>
    <row r="64" spans="2:15" ht="14.1" customHeight="1" x14ac:dyDescent="0.25">
      <c r="B64" s="109"/>
      <c r="C64" s="550" t="s">
        <v>228</v>
      </c>
      <c r="D64" s="105">
        <f>SUM(D48:D63)</f>
        <v>990525</v>
      </c>
      <c r="E64" s="161">
        <f>SUM(E48:E63)</f>
        <v>0.3259614055640751</v>
      </c>
      <c r="F64" s="106">
        <f>(D48*F48+D49*F49+D50*F50+D51*F51+D52*F52+D53*F53+D54*F54+D55*F55+D56*F56+D57*F57+D58*F58+D59*F59+D60*F60+D61*F61+D62*F62+D63*F63)/D64</f>
        <v>2.4179740036849147</v>
      </c>
      <c r="G64" s="105">
        <f>SUM(G48:G63)</f>
        <v>374379</v>
      </c>
      <c r="H64" s="161">
        <f>SUM(H48:H63)</f>
        <v>0.12320042911958089</v>
      </c>
      <c r="I64" s="106">
        <f>(G48*I48+G49*I49+G50*I50+G51*I51+G52*I52+G53*I53+G54*I54+G55*I55+G56*I56+G57*I57+G58*I58+G59*I59+G60*I60+G61*I61+G62*I62+G63*I63)/G64</f>
        <v>5.1026969995646123</v>
      </c>
      <c r="J64" s="105">
        <f>SUM(J48:J63)</f>
        <v>109159</v>
      </c>
      <c r="K64" s="161">
        <f>SUM(K48:K63)</f>
        <v>3.5921981847978471E-2</v>
      </c>
      <c r="L64" s="106">
        <f>(J48*L48+J49*L49+J50*L50+J51*L51+J52*L52+J53*L53+J54*L54+J55*L55+J56*L56+J57*L57+J58*L58+J59*L59+J60*L60+J61*L61+J62*L62+J63*L63)/J64</f>
        <v>4.1380857281580079</v>
      </c>
      <c r="M64" s="105">
        <f>SUM(M48:M63)</f>
        <v>1474063</v>
      </c>
      <c r="N64" s="161">
        <f>SUM(N48:N63)</f>
        <v>0.4850838165316344</v>
      </c>
      <c r="O64" s="107">
        <f>(M48*O48+M49*O49+M50*O50+M51*O51+M52*O52+M53*O53+M54*O54+M55*O55+M56*O56+M57*O57+M58*O58+M59*O59+M60*O60+M61*O61+M62*O62+M63*O63)/M64</f>
        <v>3.2521183287281485</v>
      </c>
    </row>
    <row r="65" spans="2:15" ht="30" customHeight="1" thickBot="1" x14ac:dyDescent="0.3">
      <c r="B65" s="678" t="s">
        <v>159</v>
      </c>
      <c r="C65" s="679"/>
      <c r="D65" s="389">
        <f>D47+D64</f>
        <v>2095178</v>
      </c>
      <c r="E65" s="390">
        <f>(E47+E64)/2</f>
        <v>0.34473999433983371</v>
      </c>
      <c r="F65" s="299">
        <f>(D47*F47+D64*F64)/D65</f>
        <v>2.3687561152322143</v>
      </c>
      <c r="G65" s="389">
        <f>G47+G64</f>
        <v>724049</v>
      </c>
      <c r="H65" s="390">
        <f>(H47+H64)/2</f>
        <v>0.11913481726219075</v>
      </c>
      <c r="I65" s="299">
        <f>(G47*I47+G64*I64)/G65</f>
        <v>5.0753623028275712</v>
      </c>
      <c r="J65" s="389">
        <f>J47+J64</f>
        <v>219553</v>
      </c>
      <c r="K65" s="390">
        <f>(K47+K64)/2</f>
        <v>3.6125188397975516E-2</v>
      </c>
      <c r="L65" s="299">
        <f>(J47*L47+J64*L64)/J65</f>
        <v>4.0846296793940411</v>
      </c>
      <c r="M65" s="389">
        <f>M47+M64</f>
        <v>3038780</v>
      </c>
      <c r="N65" s="390">
        <f>(N47+N64)/2</f>
        <v>0.50000000000000011</v>
      </c>
      <c r="O65" s="551">
        <f>(M47*O47+M64*O64)/M65</f>
        <v>3.1497117593244655</v>
      </c>
    </row>
    <row r="67" spans="2:15" x14ac:dyDescent="0.25">
      <c r="B67" s="3"/>
      <c r="C67" s="3"/>
    </row>
    <row r="68" spans="2:15" x14ac:dyDescent="0.25">
      <c r="B68" s="14"/>
      <c r="C68" s="3"/>
    </row>
  </sheetData>
  <mergeCells count="39">
    <mergeCell ref="M7:N7"/>
    <mergeCell ref="C5:D6"/>
    <mergeCell ref="E5:J5"/>
    <mergeCell ref="K5:P5"/>
    <mergeCell ref="E6:F6"/>
    <mergeCell ref="G6:H6"/>
    <mergeCell ref="I6:J6"/>
    <mergeCell ref="K6:L6"/>
    <mergeCell ref="M6:N6"/>
    <mergeCell ref="O6:P6"/>
    <mergeCell ref="B5:B6"/>
    <mergeCell ref="B9:D9"/>
    <mergeCell ref="B29:B30"/>
    <mergeCell ref="O7:P7"/>
    <mergeCell ref="E9:F9"/>
    <mergeCell ref="G9:H9"/>
    <mergeCell ref="I9:J9"/>
    <mergeCell ref="K9:L9"/>
    <mergeCell ref="M9:N9"/>
    <mergeCell ref="O9:P9"/>
    <mergeCell ref="M29:O29"/>
    <mergeCell ref="M8:N8"/>
    <mergeCell ref="O8:P8"/>
    <mergeCell ref="C8:D8"/>
    <mergeCell ref="B7:B8"/>
    <mergeCell ref="E8:F8"/>
    <mergeCell ref="B65:C65"/>
    <mergeCell ref="C29:C30"/>
    <mergeCell ref="D29:F29"/>
    <mergeCell ref="G29:I29"/>
    <mergeCell ref="J29:L29"/>
    <mergeCell ref="G8:H8"/>
    <mergeCell ref="I8:J8"/>
    <mergeCell ref="K8:L8"/>
    <mergeCell ref="C7:D7"/>
    <mergeCell ref="E7:F7"/>
    <mergeCell ref="G7:H7"/>
    <mergeCell ref="I7:J7"/>
    <mergeCell ref="K7:L7"/>
  </mergeCells>
  <hyperlinks>
    <hyperlink ref="A1" location="Index!A1" display="Index"/>
  </hyperlinks>
  <pageMargins left="0.78740157499999996" right="0.78740157499999996" top="0.984251969" bottom="0.984251969" header="0.5" footer="0.5"/>
  <pageSetup paperSize="9" scale="5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T81"/>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20.33203125" style="35" customWidth="1"/>
    <col min="2" max="2" width="20.33203125" customWidth="1"/>
    <col min="3" max="8" width="16.6640625" customWidth="1"/>
    <col min="9" max="10" width="11.44140625" customWidth="1"/>
    <col min="11" max="11" width="14.44140625" customWidth="1"/>
    <col min="12" max="12" width="12.88671875" customWidth="1"/>
    <col min="13" max="13" width="13.44140625" customWidth="1"/>
    <col min="14" max="15" width="15.6640625" customWidth="1"/>
    <col min="16" max="17" width="16.88671875" customWidth="1"/>
  </cols>
  <sheetData>
    <row r="1" spans="1:17" x14ac:dyDescent="0.25">
      <c r="A1" s="34" t="s">
        <v>109</v>
      </c>
    </row>
    <row r="2" spans="1:17" x14ac:dyDescent="0.25">
      <c r="B2" s="7"/>
      <c r="C2" s="7"/>
      <c r="D2" s="7"/>
      <c r="E2" s="7"/>
    </row>
    <row r="3" spans="1:17" s="22" customFormat="1" ht="15.6" x14ac:dyDescent="0.3">
      <c r="A3" s="23" t="s">
        <v>49</v>
      </c>
      <c r="B3" s="76" t="s">
        <v>239</v>
      </c>
      <c r="C3" s="21"/>
      <c r="D3" s="21"/>
      <c r="E3" s="21"/>
      <c r="F3" s="23"/>
    </row>
    <row r="4" spans="1:17" s="22" customFormat="1" ht="15.6" x14ac:dyDescent="0.3">
      <c r="A4" s="23"/>
      <c r="B4" s="76"/>
      <c r="C4" s="21"/>
      <c r="D4" s="21"/>
      <c r="E4" s="21"/>
      <c r="F4" s="23"/>
    </row>
    <row r="5" spans="1:17" s="22" customFormat="1" ht="15.6" x14ac:dyDescent="0.3">
      <c r="A5" s="23"/>
      <c r="B5" s="382" t="s">
        <v>640</v>
      </c>
      <c r="C5" s="21"/>
      <c r="D5" s="21"/>
      <c r="E5" s="28"/>
      <c r="F5" s="131"/>
      <c r="G5" s="32"/>
      <c r="H5" s="32"/>
      <c r="I5" s="32"/>
      <c r="J5" s="32"/>
      <c r="K5" s="32"/>
      <c r="L5" s="32"/>
      <c r="M5" s="32"/>
      <c r="N5" s="32"/>
      <c r="O5" s="32"/>
    </row>
    <row r="6" spans="1:17" s="22" customFormat="1" ht="15.6" x14ac:dyDescent="0.3">
      <c r="A6" s="23"/>
      <c r="C6" s="21"/>
      <c r="D6" s="21"/>
      <c r="E6" s="28"/>
      <c r="F6" s="131"/>
      <c r="G6" s="32"/>
      <c r="H6" s="32"/>
      <c r="I6" s="32"/>
      <c r="J6" s="32"/>
      <c r="K6" s="32"/>
      <c r="L6" s="32"/>
      <c r="M6" s="32"/>
      <c r="N6" s="32"/>
      <c r="O6" s="32"/>
    </row>
    <row r="7" spans="1:17" s="22" customFormat="1" ht="15.6" x14ac:dyDescent="0.3">
      <c r="A7" s="23"/>
      <c r="B7" s="224"/>
      <c r="C7" s="21"/>
      <c r="D7" s="21"/>
      <c r="E7" s="21"/>
      <c r="F7" s="131"/>
      <c r="G7" s="32"/>
      <c r="H7" s="32"/>
      <c r="I7" s="32"/>
      <c r="J7" s="32"/>
      <c r="K7" s="32"/>
      <c r="L7" s="32"/>
    </row>
    <row r="8" spans="1:17" s="22" customFormat="1" ht="15.6" x14ac:dyDescent="0.3">
      <c r="A8" s="360" t="s">
        <v>641</v>
      </c>
      <c r="B8" s="76"/>
      <c r="C8" s="21"/>
      <c r="D8" s="21"/>
      <c r="E8" s="21"/>
      <c r="F8" s="23"/>
    </row>
    <row r="9" spans="1:17" s="22" customFormat="1" ht="15.6" x14ac:dyDescent="0.3">
      <c r="A9" s="76"/>
      <c r="B9" s="76"/>
      <c r="C9" s="21"/>
      <c r="D9" s="21"/>
      <c r="E9" s="21"/>
      <c r="F9" s="23"/>
    </row>
    <row r="10" spans="1:17" s="22" customFormat="1" ht="15.75" customHeight="1" x14ac:dyDescent="0.3">
      <c r="A10" s="76"/>
      <c r="B10" s="647" t="s">
        <v>648</v>
      </c>
      <c r="C10" s="647"/>
      <c r="D10" s="647"/>
      <c r="E10" s="647"/>
      <c r="F10" s="647"/>
      <c r="G10" s="647"/>
      <c r="H10" s="647"/>
      <c r="I10" s="647"/>
      <c r="J10" s="260"/>
    </row>
    <row r="11" spans="1:17" s="22" customFormat="1" ht="43.5" customHeight="1" x14ac:dyDescent="0.3">
      <c r="A11" s="76"/>
      <c r="B11" s="647"/>
      <c r="C11" s="647"/>
      <c r="D11" s="647"/>
      <c r="E11" s="647"/>
      <c r="F11" s="647"/>
      <c r="G11" s="647"/>
      <c r="H11" s="647"/>
      <c r="I11" s="647"/>
      <c r="J11" s="260"/>
    </row>
    <row r="12" spans="1:17" s="22" customFormat="1" ht="16.2" thickBot="1" x14ac:dyDescent="0.35">
      <c r="B12" s="225"/>
      <c r="C12" s="28"/>
      <c r="D12" s="28"/>
      <c r="E12" s="21"/>
      <c r="F12" s="23"/>
      <c r="K12" s="48" t="s">
        <v>241</v>
      </c>
      <c r="L12"/>
      <c r="M12"/>
      <c r="N12"/>
      <c r="O12"/>
      <c r="P12"/>
      <c r="Q12"/>
    </row>
    <row r="13" spans="1:17" s="22" customFormat="1" ht="39.6" x14ac:dyDescent="0.3">
      <c r="A13" s="33"/>
      <c r="B13" s="225"/>
      <c r="C13" s="28"/>
      <c r="D13" s="28"/>
      <c r="E13" s="21"/>
      <c r="F13" s="23"/>
      <c r="K13" s="226" t="s">
        <v>240</v>
      </c>
      <c r="L13" s="227" t="s">
        <v>242</v>
      </c>
      <c r="M13" s="227" t="s">
        <v>243</v>
      </c>
      <c r="N13" s="228" t="s">
        <v>244</v>
      </c>
      <c r="O13" s="228" t="s">
        <v>245</v>
      </c>
      <c r="P13" s="229" t="s">
        <v>246</v>
      </c>
      <c r="Q13" s="230" t="s">
        <v>247</v>
      </c>
    </row>
    <row r="14" spans="1:17" s="22" customFormat="1" ht="12.75" customHeight="1" x14ac:dyDescent="0.3">
      <c r="A14" s="23"/>
      <c r="B14" s="225"/>
      <c r="C14" s="28"/>
      <c r="D14" s="28"/>
      <c r="E14" s="21"/>
      <c r="F14" s="23"/>
      <c r="K14" s="311" t="s">
        <v>259</v>
      </c>
      <c r="L14" s="135">
        <v>3.8654672553281436E-4</v>
      </c>
      <c r="M14" s="135">
        <v>3.523384064006461E-4</v>
      </c>
      <c r="N14" s="135">
        <v>9.9236422913032292E-4</v>
      </c>
      <c r="O14" s="231">
        <v>7.6126064763247937E-4</v>
      </c>
      <c r="P14" s="231">
        <v>1.9928619309020419E-4</v>
      </c>
      <c r="Q14" s="232">
        <v>1.0077043578633004E-4</v>
      </c>
    </row>
    <row r="15" spans="1:17" s="22" customFormat="1" ht="12.75" customHeight="1" x14ac:dyDescent="0.3">
      <c r="A15" s="23"/>
      <c r="B15" s="76"/>
      <c r="C15" s="21"/>
      <c r="D15" s="21"/>
      <c r="E15" s="21"/>
      <c r="F15" s="23"/>
      <c r="K15" s="311" t="s">
        <v>260</v>
      </c>
      <c r="L15" s="135">
        <v>1.5814921065710227E-3</v>
      </c>
      <c r="M15" s="135">
        <v>1.4830519169127482E-3</v>
      </c>
      <c r="N15" s="135">
        <v>2.2192352789773217E-3</v>
      </c>
      <c r="O15" s="231">
        <v>1.6721023347997617E-3</v>
      </c>
      <c r="P15" s="231">
        <v>3.9857238618040838E-4</v>
      </c>
      <c r="Q15" s="232">
        <v>3.2979415348253463E-4</v>
      </c>
    </row>
    <row r="16" spans="1:17" s="22" customFormat="1" ht="12.75" customHeight="1" x14ac:dyDescent="0.3">
      <c r="A16" s="23"/>
      <c r="B16" s="76"/>
      <c r="C16" s="21"/>
      <c r="D16" s="21"/>
      <c r="E16" s="21"/>
      <c r="F16" s="23"/>
      <c r="K16" s="311" t="s">
        <v>261</v>
      </c>
      <c r="L16" s="135">
        <v>7.1063039705681328E-4</v>
      </c>
      <c r="M16" s="135">
        <v>6.4511244037252977E-4</v>
      </c>
      <c r="N16" s="135">
        <v>1.5014156204421311E-3</v>
      </c>
      <c r="O16" s="231">
        <v>9.8563220693468376E-4</v>
      </c>
      <c r="P16" s="231">
        <v>2.7175389966846024E-4</v>
      </c>
      <c r="Q16" s="232">
        <v>2.7482846123544553E-4</v>
      </c>
    </row>
    <row r="17" spans="1:17" s="22" customFormat="1" ht="12.75" customHeight="1" x14ac:dyDescent="0.3">
      <c r="A17" s="23"/>
      <c r="B17" s="76"/>
      <c r="C17" s="21"/>
      <c r="D17" s="21"/>
      <c r="E17" s="21"/>
      <c r="F17" s="23"/>
      <c r="K17" s="311" t="s">
        <v>262</v>
      </c>
      <c r="L17" s="135">
        <v>3.3200471098163861E-2</v>
      </c>
      <c r="M17" s="135">
        <v>3.0300093384821182E-2</v>
      </c>
      <c r="N17" s="135">
        <v>3.1850030028312409E-2</v>
      </c>
      <c r="O17" s="231">
        <v>2.3534973916806232E-2</v>
      </c>
      <c r="P17" s="231">
        <v>7.6091091907168869E-3</v>
      </c>
      <c r="Q17" s="232">
        <v>6.2569279674603104E-3</v>
      </c>
    </row>
    <row r="18" spans="1:17" s="22" customFormat="1" ht="12.75" customHeight="1" x14ac:dyDescent="0.3">
      <c r="A18" s="23"/>
      <c r="B18" s="76"/>
      <c r="C18" s="21"/>
      <c r="D18" s="21"/>
      <c r="E18" s="21"/>
      <c r="F18" s="23"/>
      <c r="K18" s="311" t="s">
        <v>263</v>
      </c>
      <c r="L18" s="135">
        <v>0.15338843962764778</v>
      </c>
      <c r="M18" s="135">
        <v>0.1362166527851392</v>
      </c>
      <c r="N18" s="135">
        <v>6.7046072010752994E-2</v>
      </c>
      <c r="O18" s="231">
        <v>5.2676565726175878E-2</v>
      </c>
      <c r="P18" s="231">
        <v>3.9748537058173453E-2</v>
      </c>
      <c r="Q18" s="232">
        <v>2.9910497531124323E-2</v>
      </c>
    </row>
    <row r="19" spans="1:17" s="22" customFormat="1" ht="12.75" customHeight="1" x14ac:dyDescent="0.3">
      <c r="A19" s="23"/>
      <c r="B19" s="76"/>
      <c r="C19" s="21"/>
      <c r="D19" s="21"/>
      <c r="E19" s="21"/>
      <c r="F19" s="23"/>
      <c r="K19" s="311" t="s">
        <v>264</v>
      </c>
      <c r="L19" s="135">
        <v>0.15317479787770458</v>
      </c>
      <c r="M19" s="135">
        <v>0.14154211150652432</v>
      </c>
      <c r="N19" s="135">
        <v>4.5745989075413961E-2</v>
      </c>
      <c r="O19" s="231">
        <v>4.1928099599603613E-2</v>
      </c>
      <c r="P19" s="231">
        <v>8.180698226352881E-2</v>
      </c>
      <c r="Q19" s="232">
        <v>8.5737318956751157E-2</v>
      </c>
    </row>
    <row r="20" spans="1:17" s="22" customFormat="1" ht="12.75" customHeight="1" x14ac:dyDescent="0.3">
      <c r="A20" s="23"/>
      <c r="B20" s="76"/>
      <c r="C20" s="21"/>
      <c r="D20" s="21"/>
      <c r="E20" s="21"/>
      <c r="F20" s="23"/>
      <c r="K20" s="311" t="s">
        <v>265</v>
      </c>
      <c r="L20" s="135">
        <v>0.18126416168697321</v>
      </c>
      <c r="M20" s="135">
        <v>0.18076575553368163</v>
      </c>
      <c r="N20" s="135">
        <v>5.8715360196756945E-2</v>
      </c>
      <c r="O20" s="231">
        <v>7.5653281834718297E-2</v>
      </c>
      <c r="P20" s="231">
        <v>0.16643114662028732</v>
      </c>
      <c r="Q20" s="232">
        <v>0.1959984976044119</v>
      </c>
    </row>
    <row r="21" spans="1:17" s="22" customFormat="1" ht="12.75" customHeight="1" x14ac:dyDescent="0.3">
      <c r="A21" s="23"/>
      <c r="B21" s="76"/>
      <c r="C21" s="21"/>
      <c r="D21" s="21"/>
      <c r="E21" s="21"/>
      <c r="F21" s="23"/>
      <c r="K21" s="311" t="s">
        <v>266</v>
      </c>
      <c r="L21" s="135">
        <v>0.15607254042672225</v>
      </c>
      <c r="M21" s="135">
        <v>0.14960753135963251</v>
      </c>
      <c r="N21" s="135">
        <v>7.2302456601938972E-2</v>
      </c>
      <c r="O21" s="231">
        <v>7.7373463789368532E-2</v>
      </c>
      <c r="P21" s="231">
        <v>0.17592441618203888</v>
      </c>
      <c r="Q21" s="232">
        <v>0.1780888428805687</v>
      </c>
    </row>
    <row r="22" spans="1:17" s="22" customFormat="1" ht="12.75" customHeight="1" x14ac:dyDescent="0.3">
      <c r="A22" s="23"/>
      <c r="B22" s="76"/>
      <c r="C22" s="21"/>
      <c r="D22" s="21"/>
      <c r="E22" s="21"/>
      <c r="F22" s="23"/>
      <c r="K22" s="311" t="s">
        <v>267</v>
      </c>
      <c r="L22" s="135">
        <v>0.13077590881480428</v>
      </c>
      <c r="M22" s="135">
        <v>0.12186769642361374</v>
      </c>
      <c r="N22" s="135">
        <v>0.10035462007035205</v>
      </c>
      <c r="O22" s="231">
        <v>8.0055238141028204E-2</v>
      </c>
      <c r="P22" s="231">
        <v>0.1755530191858253</v>
      </c>
      <c r="Q22" s="232">
        <v>0.15678963713482169</v>
      </c>
    </row>
    <row r="23" spans="1:17" s="22" customFormat="1" ht="12.75" customHeight="1" x14ac:dyDescent="0.3">
      <c r="A23" s="23"/>
      <c r="B23" s="76"/>
      <c r="C23" s="21"/>
      <c r="D23" s="21"/>
      <c r="E23" s="21"/>
      <c r="F23" s="23"/>
      <c r="K23" s="311" t="s">
        <v>268</v>
      </c>
      <c r="L23" s="135">
        <v>8.6607287537353361E-2</v>
      </c>
      <c r="M23" s="135">
        <v>9.2744756568486408E-2</v>
      </c>
      <c r="N23" s="135">
        <v>0.12759458918408786</v>
      </c>
      <c r="O23" s="231">
        <v>9.274558669156123E-2</v>
      </c>
      <c r="P23" s="231">
        <v>0.14630324111817672</v>
      </c>
      <c r="Q23" s="232">
        <v>0.12392931411977025</v>
      </c>
    </row>
    <row r="24" spans="1:17" s="22" customFormat="1" ht="12.75" customHeight="1" x14ac:dyDescent="0.3">
      <c r="A24" s="23"/>
      <c r="B24" s="76"/>
      <c r="C24" s="21"/>
      <c r="D24" s="21"/>
      <c r="E24" s="21"/>
      <c r="F24" s="23"/>
      <c r="K24" s="311" t="s">
        <v>269</v>
      </c>
      <c r="L24" s="135">
        <v>4.8214235601587108E-2</v>
      </c>
      <c r="M24" s="135">
        <v>5.6102571868453598E-2</v>
      </c>
      <c r="N24" s="135">
        <v>0.13805874109875024</v>
      </c>
      <c r="O24" s="231">
        <v>9.9287086081217168E-2</v>
      </c>
      <c r="P24" s="231">
        <v>9.7541533054332663E-2</v>
      </c>
      <c r="Q24" s="232">
        <v>8.3987577753552159E-2</v>
      </c>
    </row>
    <row r="25" spans="1:17" s="22" customFormat="1" ht="12.75" customHeight="1" x14ac:dyDescent="0.3">
      <c r="A25" s="23"/>
      <c r="B25" s="76"/>
      <c r="C25" s="21"/>
      <c r="D25" s="21"/>
      <c r="E25" s="21"/>
      <c r="F25" s="23"/>
      <c r="K25" s="311" t="s">
        <v>270</v>
      </c>
      <c r="L25" s="135">
        <v>3.3161544847114886E-2</v>
      </c>
      <c r="M25" s="135">
        <v>4.6341081749577247E-2</v>
      </c>
      <c r="N25" s="135">
        <v>0.17455029027368663</v>
      </c>
      <c r="O25" s="231">
        <v>0.16500124205684613</v>
      </c>
      <c r="P25" s="231">
        <v>6.7702954870735729E-2</v>
      </c>
      <c r="Q25" s="232">
        <v>7.3498291483065983E-2</v>
      </c>
    </row>
    <row r="26" spans="1:17" ht="12.75" customHeight="1" x14ac:dyDescent="0.25">
      <c r="B26" s="14"/>
      <c r="C26" s="14"/>
      <c r="D26" s="14"/>
      <c r="E26" s="14"/>
      <c r="K26" s="311" t="s">
        <v>271</v>
      </c>
      <c r="L26" s="135">
        <v>1.8815863443090275E-2</v>
      </c>
      <c r="M26" s="135">
        <v>3.5066252744756568E-2</v>
      </c>
      <c r="N26" s="135">
        <v>0.15536362856407471</v>
      </c>
      <c r="O26" s="231">
        <v>0.23236078946735794</v>
      </c>
      <c r="P26" s="231">
        <v>3.607985941264924E-2</v>
      </c>
      <c r="Q26" s="232">
        <v>5.3802251761192389E-2</v>
      </c>
    </row>
    <row r="27" spans="1:17" s="12" customFormat="1" ht="12.75" customHeight="1" x14ac:dyDescent="0.3">
      <c r="A27" s="35"/>
      <c r="B27" s="19"/>
      <c r="C27" s="19"/>
      <c r="D27" s="19"/>
      <c r="E27" s="19"/>
      <c r="F27"/>
      <c r="G27"/>
      <c r="H27"/>
      <c r="I27"/>
      <c r="J27"/>
      <c r="K27" s="311" t="s">
        <v>272</v>
      </c>
      <c r="L27" s="231">
        <v>2.3926065470333217E-3</v>
      </c>
      <c r="M27" s="231">
        <v>6.7004871154185911E-3</v>
      </c>
      <c r="N27" s="231">
        <v>2.3307690107815939E-2</v>
      </c>
      <c r="O27" s="231">
        <v>5.4597079430203081E-2</v>
      </c>
      <c r="P27" s="231">
        <v>4.1940685182165699E-3</v>
      </c>
      <c r="Q27" s="232">
        <v>1.0938172757170732E-2</v>
      </c>
    </row>
    <row r="28" spans="1:17" ht="12.75" customHeight="1" x14ac:dyDescent="0.25">
      <c r="A28"/>
      <c r="K28" s="311" t="s">
        <v>273</v>
      </c>
      <c r="L28" s="231">
        <v>1.6204183576199946E-4</v>
      </c>
      <c r="M28" s="231">
        <v>2.3623835844627849E-4</v>
      </c>
      <c r="N28" s="231">
        <v>3.8607830239940514E-4</v>
      </c>
      <c r="O28" s="231">
        <v>1.364926985755077E-3</v>
      </c>
      <c r="P28" s="231">
        <v>1.6305233980107615E-4</v>
      </c>
      <c r="Q28" s="232">
        <v>3.4811605089823104E-4</v>
      </c>
    </row>
    <row r="29" spans="1:17" ht="12.75" customHeight="1" x14ac:dyDescent="0.25">
      <c r="A29"/>
      <c r="B29" s="59"/>
      <c r="E29" s="60"/>
      <c r="K29" s="311" t="s">
        <v>274</v>
      </c>
      <c r="L29" s="231">
        <v>9.1431426882468975E-5</v>
      </c>
      <c r="M29" s="231">
        <v>2.8267837762802553E-5</v>
      </c>
      <c r="N29" s="231">
        <v>1.1439357108130523E-5</v>
      </c>
      <c r="O29" s="231">
        <v>2.6710899916929102E-6</v>
      </c>
      <c r="P29" s="231">
        <v>7.2467706578256065E-5</v>
      </c>
      <c r="Q29" s="232">
        <v>9.1609487078481853E-6</v>
      </c>
    </row>
    <row r="30" spans="1:17" ht="12.75" customHeight="1" x14ac:dyDescent="0.25">
      <c r="A30"/>
      <c r="B30" s="60"/>
      <c r="C30" s="59"/>
      <c r="D30" s="79"/>
      <c r="E30" s="60"/>
      <c r="F30" s="59"/>
      <c r="G30" s="59"/>
      <c r="H30" s="59"/>
      <c r="I30" s="59"/>
      <c r="J30" s="59"/>
      <c r="K30" s="3"/>
      <c r="L30" s="234">
        <f t="shared" ref="L30:Q30" si="0">SUM(L14:L29)</f>
        <v>1</v>
      </c>
      <c r="M30" s="234">
        <f t="shared" si="0"/>
        <v>1</v>
      </c>
      <c r="N30" s="234">
        <f t="shared" si="0"/>
        <v>1.0000000000000002</v>
      </c>
      <c r="O30" s="234">
        <f t="shared" si="0"/>
        <v>1</v>
      </c>
      <c r="P30" s="234">
        <f t="shared" si="0"/>
        <v>1</v>
      </c>
      <c r="Q30" s="234">
        <f t="shared" si="0"/>
        <v>0.99999999999999989</v>
      </c>
    </row>
    <row r="31" spans="1:17" ht="12.75" customHeight="1" x14ac:dyDescent="0.25">
      <c r="A31"/>
      <c r="B31" s="60"/>
      <c r="C31" s="59"/>
      <c r="D31" s="79"/>
      <c r="E31" s="74"/>
      <c r="F31" s="214"/>
      <c r="G31" s="214"/>
      <c r="H31" s="214"/>
      <c r="I31" s="214"/>
      <c r="J31" s="214"/>
      <c r="K31" s="214"/>
      <c r="L31" s="59"/>
      <c r="M31" s="59"/>
      <c r="N31" s="59"/>
      <c r="O31" s="59"/>
      <c r="P31" s="59"/>
      <c r="Q31" s="59"/>
    </row>
    <row r="32" spans="1:17" s="59" customFormat="1" ht="12.75" customHeight="1" x14ac:dyDescent="0.25">
      <c r="B32" s="60"/>
      <c r="F32" s="214"/>
      <c r="G32" s="214"/>
      <c r="H32" s="214"/>
      <c r="I32" s="214"/>
      <c r="J32" s="214"/>
    </row>
    <row r="33" spans="1:20" s="59" customFormat="1" ht="13.8" x14ac:dyDescent="0.25">
      <c r="B33" s="74"/>
      <c r="D33" s="63"/>
    </row>
    <row r="34" spans="1:20" s="59" customFormat="1" ht="13.8" x14ac:dyDescent="0.25">
      <c r="B34" s="74"/>
      <c r="D34" s="63"/>
    </row>
    <row r="35" spans="1:20" s="59" customFormat="1" ht="13.8" x14ac:dyDescent="0.25">
      <c r="B35" s="74"/>
      <c r="D35" s="63"/>
    </row>
    <row r="36" spans="1:20" s="59" customFormat="1" ht="13.5" customHeight="1" x14ac:dyDescent="0.25">
      <c r="B36" s="74"/>
      <c r="D36" s="63"/>
    </row>
    <row r="37" spans="1:20" s="59" customFormat="1" ht="15.6" x14ac:dyDescent="0.3">
      <c r="A37" s="360" t="s">
        <v>642</v>
      </c>
      <c r="B37" s="74"/>
      <c r="D37" s="63"/>
    </row>
    <row r="38" spans="1:20" s="59" customFormat="1" ht="15.6" x14ac:dyDescent="0.3">
      <c r="A38" s="76"/>
      <c r="B38" s="74"/>
      <c r="D38" s="63"/>
    </row>
    <row r="39" spans="1:20" s="59" customFormat="1" ht="15.75" customHeight="1" x14ac:dyDescent="0.3">
      <c r="A39" s="76"/>
      <c r="B39" s="647" t="s">
        <v>647</v>
      </c>
      <c r="C39" s="647"/>
      <c r="D39" s="647"/>
      <c r="E39" s="647"/>
      <c r="F39" s="647"/>
      <c r="G39" s="647"/>
      <c r="H39" s="647"/>
      <c r="I39" s="647"/>
      <c r="J39" s="260"/>
    </row>
    <row r="40" spans="1:20" s="59" customFormat="1" ht="66" customHeight="1" x14ac:dyDescent="0.3">
      <c r="A40" s="76"/>
      <c r="B40" s="647"/>
      <c r="C40" s="647"/>
      <c r="D40" s="647"/>
      <c r="E40" s="647"/>
      <c r="F40" s="647"/>
      <c r="G40" s="647"/>
      <c r="H40" s="647"/>
      <c r="I40" s="647"/>
      <c r="J40" s="260"/>
      <c r="K40" s="139"/>
      <c r="L40" s="133"/>
      <c r="M40" s="133"/>
      <c r="N40" s="133"/>
      <c r="O40" s="133"/>
      <c r="P40" s="133"/>
      <c r="Q40" s="133"/>
    </row>
    <row r="41" spans="1:20" s="59" customFormat="1" ht="13.8" x14ac:dyDescent="0.25">
      <c r="D41" s="80"/>
      <c r="E41" s="83"/>
      <c r="F41" s="83"/>
      <c r="G41" s="83"/>
      <c r="H41" s="77"/>
      <c r="I41" s="77"/>
      <c r="J41" s="285"/>
      <c r="K41" s="243"/>
      <c r="L41" s="244"/>
      <c r="M41" s="244"/>
      <c r="N41" s="245"/>
      <c r="O41" s="245"/>
      <c r="P41" s="244"/>
      <c r="Q41" s="244"/>
      <c r="R41" s="133"/>
      <c r="S41" s="285"/>
      <c r="T41" s="285"/>
    </row>
    <row r="42" spans="1:20" ht="40.5" customHeight="1" x14ac:dyDescent="0.25">
      <c r="A42" s="3"/>
      <c r="D42" s="4"/>
      <c r="E42" s="4"/>
      <c r="F42" s="4"/>
      <c r="G42" s="4"/>
      <c r="H42" s="77"/>
      <c r="I42" s="77"/>
      <c r="J42" s="133"/>
      <c r="K42" s="286"/>
      <c r="L42" s="287"/>
      <c r="M42" s="287"/>
      <c r="N42" s="287"/>
      <c r="O42" s="288"/>
      <c r="P42" s="288"/>
      <c r="Q42" s="288"/>
      <c r="R42" s="133"/>
      <c r="S42" s="133"/>
      <c r="T42" s="133"/>
    </row>
    <row r="43" spans="1:20" x14ac:dyDescent="0.25">
      <c r="J43" s="133"/>
      <c r="K43" s="286"/>
      <c r="L43" s="287"/>
      <c r="M43" s="287"/>
      <c r="N43" s="287"/>
      <c r="O43" s="288"/>
      <c r="P43" s="288"/>
      <c r="Q43" s="288"/>
      <c r="R43" s="133"/>
      <c r="S43" s="133"/>
      <c r="T43" s="133"/>
    </row>
    <row r="44" spans="1:20" x14ac:dyDescent="0.25">
      <c r="J44" s="133"/>
      <c r="K44" s="286"/>
      <c r="L44" s="287"/>
      <c r="M44" s="287"/>
      <c r="N44" s="287"/>
      <c r="O44" s="288"/>
      <c r="P44" s="288"/>
      <c r="Q44" s="288"/>
      <c r="R44" s="133"/>
      <c r="S44" s="133"/>
      <c r="T44" s="133"/>
    </row>
    <row r="45" spans="1:20" x14ac:dyDescent="0.25">
      <c r="J45" s="133"/>
      <c r="K45" s="286"/>
      <c r="L45" s="287"/>
      <c r="M45" s="287"/>
      <c r="N45" s="287"/>
      <c r="O45" s="288"/>
      <c r="P45" s="288"/>
      <c r="Q45" s="288"/>
      <c r="R45" s="133"/>
      <c r="S45" s="133"/>
      <c r="T45" s="133"/>
    </row>
    <row r="46" spans="1:20" x14ac:dyDescent="0.25">
      <c r="J46" s="133"/>
      <c r="K46" s="286"/>
      <c r="L46" s="287"/>
      <c r="M46" s="287"/>
      <c r="N46" s="287"/>
      <c r="O46" s="288"/>
      <c r="P46" s="288"/>
      <c r="Q46" s="288"/>
      <c r="R46" s="133"/>
      <c r="S46" s="133"/>
      <c r="T46" s="133"/>
    </row>
    <row r="47" spans="1:20" x14ac:dyDescent="0.25">
      <c r="J47" s="133"/>
      <c r="K47" s="286"/>
      <c r="L47" s="287"/>
      <c r="M47" s="287"/>
      <c r="N47" s="287"/>
      <c r="O47" s="288"/>
      <c r="P47" s="288"/>
      <c r="Q47" s="288"/>
      <c r="R47" s="133"/>
      <c r="S47" s="133"/>
      <c r="T47" s="133"/>
    </row>
    <row r="48" spans="1:20" x14ac:dyDescent="0.25">
      <c r="J48" s="133"/>
      <c r="K48" s="286"/>
      <c r="L48" s="287"/>
      <c r="M48" s="287"/>
      <c r="N48" s="287"/>
      <c r="O48" s="288"/>
      <c r="P48" s="288"/>
      <c r="Q48" s="288"/>
      <c r="R48" s="133"/>
      <c r="S48" s="133"/>
      <c r="T48" s="133"/>
    </row>
    <row r="49" spans="10:20" x14ac:dyDescent="0.25">
      <c r="J49" s="133"/>
      <c r="K49" s="286"/>
      <c r="L49" s="287"/>
      <c r="M49" s="287"/>
      <c r="N49" s="287"/>
      <c r="O49" s="288"/>
      <c r="P49" s="288"/>
      <c r="Q49" s="288"/>
      <c r="R49" s="133"/>
      <c r="S49" s="133"/>
      <c r="T49" s="133"/>
    </row>
    <row r="50" spans="10:20" x14ac:dyDescent="0.25">
      <c r="J50" s="133"/>
      <c r="K50" s="286"/>
      <c r="L50" s="287"/>
      <c r="M50" s="287"/>
      <c r="N50" s="287"/>
      <c r="O50" s="288"/>
      <c r="P50" s="288"/>
      <c r="Q50" s="288"/>
      <c r="R50" s="133"/>
      <c r="S50" s="133"/>
      <c r="T50" s="133"/>
    </row>
    <row r="51" spans="10:20" x14ac:dyDescent="0.25">
      <c r="J51" s="133"/>
      <c r="K51" s="286"/>
      <c r="L51" s="287"/>
      <c r="M51" s="287"/>
      <c r="N51" s="287"/>
      <c r="O51" s="288"/>
      <c r="P51" s="288"/>
      <c r="Q51" s="288"/>
      <c r="R51" s="133"/>
      <c r="S51" s="133"/>
      <c r="T51" s="133"/>
    </row>
    <row r="52" spans="10:20" x14ac:dyDescent="0.25">
      <c r="J52" s="133"/>
      <c r="K52" s="286"/>
      <c r="L52" s="287"/>
      <c r="M52" s="287"/>
      <c r="N52" s="287"/>
      <c r="O52" s="288"/>
      <c r="P52" s="288"/>
      <c r="Q52" s="288"/>
      <c r="R52" s="133"/>
      <c r="S52" s="133"/>
      <c r="T52" s="133"/>
    </row>
    <row r="53" spans="10:20" x14ac:dyDescent="0.25">
      <c r="J53" s="133"/>
      <c r="K53" s="286"/>
      <c r="L53" s="287"/>
      <c r="M53" s="287"/>
      <c r="N53" s="287"/>
      <c r="O53" s="288"/>
      <c r="P53" s="288"/>
      <c r="Q53" s="288"/>
      <c r="R53" s="133"/>
      <c r="S53" s="133"/>
      <c r="T53" s="133"/>
    </row>
    <row r="54" spans="10:20" x14ac:dyDescent="0.25">
      <c r="J54" s="133"/>
      <c r="K54" s="286"/>
      <c r="L54" s="287"/>
      <c r="M54" s="287"/>
      <c r="N54" s="287"/>
      <c r="O54" s="288"/>
      <c r="P54" s="288"/>
      <c r="Q54" s="288"/>
      <c r="R54" s="133"/>
      <c r="S54" s="133"/>
      <c r="T54" s="133"/>
    </row>
    <row r="55" spans="10:20" x14ac:dyDescent="0.25">
      <c r="J55" s="133"/>
      <c r="K55" s="286"/>
      <c r="L55" s="287"/>
      <c r="M55" s="287"/>
      <c r="N55" s="287"/>
      <c r="O55" s="288"/>
      <c r="P55" s="288"/>
      <c r="Q55" s="288"/>
      <c r="R55" s="133"/>
      <c r="S55" s="133"/>
      <c r="T55" s="133"/>
    </row>
    <row r="56" spans="10:20" x14ac:dyDescent="0.25">
      <c r="J56" s="133"/>
      <c r="K56" s="286"/>
      <c r="L56" s="287"/>
      <c r="M56" s="287"/>
      <c r="N56" s="287"/>
      <c r="O56" s="288"/>
      <c r="P56" s="288"/>
      <c r="Q56" s="288"/>
      <c r="R56" s="133"/>
      <c r="S56" s="133"/>
      <c r="T56" s="133"/>
    </row>
    <row r="57" spans="10:20" x14ac:dyDescent="0.25">
      <c r="J57" s="133"/>
      <c r="K57" s="286"/>
      <c r="L57" s="287"/>
      <c r="M57" s="287"/>
      <c r="N57" s="287"/>
      <c r="O57" s="288"/>
      <c r="P57" s="288"/>
      <c r="Q57" s="288"/>
      <c r="R57" s="133"/>
      <c r="S57" s="133"/>
      <c r="T57" s="133"/>
    </row>
    <row r="58" spans="10:20" x14ac:dyDescent="0.25">
      <c r="J58" s="133"/>
      <c r="K58" s="286"/>
      <c r="L58" s="287"/>
      <c r="M58" s="287"/>
      <c r="N58" s="287"/>
      <c r="O58" s="288"/>
      <c r="P58" s="288"/>
      <c r="Q58" s="288"/>
      <c r="R58" s="133"/>
      <c r="S58" s="133"/>
      <c r="T58" s="133"/>
    </row>
    <row r="59" spans="10:20" x14ac:dyDescent="0.25">
      <c r="J59" s="133"/>
      <c r="K59" s="133"/>
      <c r="L59" s="133"/>
      <c r="M59" s="133"/>
      <c r="N59" s="133"/>
      <c r="O59" s="133"/>
      <c r="P59" s="133"/>
      <c r="Q59" s="133"/>
      <c r="R59" s="133"/>
      <c r="S59" s="133"/>
      <c r="T59" s="133"/>
    </row>
    <row r="60" spans="10:20" x14ac:dyDescent="0.25">
      <c r="J60" s="133"/>
      <c r="K60" s="133"/>
      <c r="L60" s="133"/>
      <c r="M60" s="133"/>
      <c r="N60" s="133"/>
      <c r="O60" s="133"/>
      <c r="P60" s="133"/>
      <c r="Q60" s="133"/>
      <c r="R60" s="133"/>
      <c r="S60" s="133"/>
      <c r="T60" s="133"/>
    </row>
    <row r="61" spans="10:20" x14ac:dyDescent="0.25">
      <c r="J61" s="133"/>
      <c r="K61" s="286"/>
      <c r="L61" s="215"/>
      <c r="M61" s="215"/>
      <c r="N61" s="215"/>
      <c r="O61" s="215"/>
      <c r="P61" s="215"/>
      <c r="Q61" s="215"/>
      <c r="R61" s="139"/>
      <c r="S61" s="133"/>
      <c r="T61" s="133"/>
    </row>
    <row r="62" spans="10:20" x14ac:dyDescent="0.25">
      <c r="J62" s="133"/>
      <c r="K62" s="286"/>
      <c r="L62" s="215"/>
      <c r="M62" s="215"/>
      <c r="N62" s="215"/>
      <c r="O62" s="215"/>
      <c r="P62" s="215"/>
      <c r="Q62" s="215"/>
      <c r="R62" s="140"/>
      <c r="S62" s="133"/>
      <c r="T62" s="133"/>
    </row>
    <row r="63" spans="10:20" x14ac:dyDescent="0.25">
      <c r="J63" s="133"/>
      <c r="K63" s="286"/>
      <c r="L63" s="215"/>
      <c r="M63" s="215"/>
      <c r="N63" s="215"/>
      <c r="O63" s="215"/>
      <c r="P63" s="215"/>
      <c r="Q63" s="215"/>
      <c r="R63" s="140"/>
      <c r="S63" s="133"/>
      <c r="T63" s="133"/>
    </row>
    <row r="64" spans="10:20" x14ac:dyDescent="0.25">
      <c r="J64" s="133"/>
      <c r="K64" s="286"/>
      <c r="L64" s="215"/>
      <c r="M64" s="215"/>
      <c r="N64" s="215"/>
      <c r="O64" s="215"/>
      <c r="P64" s="215"/>
      <c r="Q64" s="215"/>
      <c r="R64" s="140"/>
      <c r="S64" s="133"/>
      <c r="T64" s="133"/>
    </row>
    <row r="65" spans="1:20" x14ac:dyDescent="0.25">
      <c r="J65" s="133"/>
      <c r="K65" s="286"/>
      <c r="L65" s="215"/>
      <c r="M65" s="215"/>
      <c r="N65" s="215"/>
      <c r="O65" s="215"/>
      <c r="P65" s="215"/>
      <c r="Q65" s="215"/>
      <c r="R65" s="140"/>
      <c r="S65" s="133"/>
      <c r="T65" s="133"/>
    </row>
    <row r="66" spans="1:20" x14ac:dyDescent="0.25">
      <c r="J66" s="133"/>
      <c r="K66" s="286"/>
      <c r="L66" s="215"/>
      <c r="M66" s="215"/>
      <c r="N66" s="215"/>
      <c r="O66" s="215"/>
      <c r="P66" s="215"/>
      <c r="Q66" s="215"/>
      <c r="R66" s="140"/>
      <c r="S66" s="133"/>
      <c r="T66" s="133"/>
    </row>
    <row r="67" spans="1:20" ht="15" x14ac:dyDescent="0.25">
      <c r="A67" s="140"/>
      <c r="B67" s="32"/>
      <c r="C67" s="3"/>
      <c r="D67" s="3"/>
      <c r="E67" s="3"/>
      <c r="F67" s="3"/>
      <c r="J67" s="133"/>
      <c r="K67" s="286"/>
      <c r="L67" s="215"/>
      <c r="M67" s="215"/>
      <c r="N67" s="215"/>
      <c r="O67" s="215"/>
      <c r="P67" s="215"/>
      <c r="Q67" s="215"/>
      <c r="R67" s="140"/>
      <c r="S67" s="133"/>
      <c r="T67" s="133"/>
    </row>
    <row r="68" spans="1:20" x14ac:dyDescent="0.25">
      <c r="J68" s="133"/>
      <c r="K68" s="286"/>
      <c r="L68" s="215"/>
      <c r="M68" s="215"/>
      <c r="N68" s="215"/>
      <c r="O68" s="215"/>
      <c r="P68" s="215"/>
      <c r="Q68" s="215"/>
      <c r="R68" s="140"/>
      <c r="S68" s="133"/>
      <c r="T68" s="133"/>
    </row>
    <row r="69" spans="1:20" x14ac:dyDescent="0.25">
      <c r="J69" s="133"/>
      <c r="K69" s="286"/>
      <c r="L69" s="215"/>
      <c r="M69" s="215"/>
      <c r="N69" s="215"/>
      <c r="O69" s="215"/>
      <c r="P69" s="215"/>
      <c r="Q69" s="215"/>
      <c r="R69" s="140"/>
      <c r="S69" s="133"/>
      <c r="T69" s="133"/>
    </row>
    <row r="70" spans="1:20" x14ac:dyDescent="0.25">
      <c r="J70" s="133"/>
      <c r="K70" s="286"/>
      <c r="L70" s="215"/>
      <c r="M70" s="215"/>
      <c r="N70" s="215"/>
      <c r="O70" s="215"/>
      <c r="P70" s="215"/>
      <c r="Q70" s="215"/>
      <c r="R70" s="140"/>
      <c r="S70" s="133"/>
      <c r="T70" s="133"/>
    </row>
    <row r="71" spans="1:20" x14ac:dyDescent="0.25">
      <c r="J71" s="133"/>
      <c r="K71" s="286"/>
      <c r="L71" s="215"/>
      <c r="M71" s="215"/>
      <c r="N71" s="215"/>
      <c r="O71" s="215"/>
      <c r="P71" s="215"/>
      <c r="Q71" s="215"/>
      <c r="R71" s="140"/>
      <c r="S71" s="133"/>
      <c r="T71" s="133"/>
    </row>
    <row r="72" spans="1:20" x14ac:dyDescent="0.25">
      <c r="J72" s="133"/>
      <c r="K72" s="286"/>
      <c r="L72" s="215"/>
      <c r="M72" s="215"/>
      <c r="N72" s="215"/>
      <c r="O72" s="215"/>
      <c r="P72" s="215"/>
      <c r="Q72" s="215"/>
      <c r="R72" s="140"/>
      <c r="S72" s="133"/>
      <c r="T72" s="133"/>
    </row>
    <row r="73" spans="1:20" x14ac:dyDescent="0.25">
      <c r="J73" s="133"/>
      <c r="K73" s="286"/>
      <c r="L73" s="215"/>
      <c r="M73" s="215"/>
      <c r="N73" s="215"/>
      <c r="O73" s="215"/>
      <c r="P73" s="215"/>
      <c r="Q73" s="215"/>
      <c r="R73" s="140"/>
      <c r="S73" s="133"/>
      <c r="T73" s="133"/>
    </row>
    <row r="74" spans="1:20" x14ac:dyDescent="0.25">
      <c r="J74" s="133"/>
      <c r="K74" s="286"/>
      <c r="L74" s="215"/>
      <c r="M74" s="215"/>
      <c r="N74" s="215"/>
      <c r="O74" s="215"/>
      <c r="P74" s="215"/>
      <c r="Q74" s="215"/>
      <c r="R74" s="140"/>
      <c r="S74" s="133"/>
      <c r="T74" s="133"/>
    </row>
    <row r="75" spans="1:20" x14ac:dyDescent="0.25">
      <c r="J75" s="133"/>
      <c r="K75" s="286"/>
      <c r="L75" s="215"/>
      <c r="M75" s="215"/>
      <c r="N75" s="215"/>
      <c r="O75" s="215"/>
      <c r="P75" s="215"/>
      <c r="Q75" s="215"/>
      <c r="R75" s="140"/>
      <c r="S75" s="133"/>
      <c r="T75" s="133"/>
    </row>
    <row r="76" spans="1:20" x14ac:dyDescent="0.25">
      <c r="J76" s="133"/>
      <c r="K76" s="286"/>
      <c r="L76" s="215"/>
      <c r="M76" s="215"/>
      <c r="N76" s="215"/>
      <c r="O76" s="215"/>
      <c r="P76" s="215"/>
      <c r="Q76" s="215"/>
      <c r="R76" s="140"/>
      <c r="S76" s="133"/>
      <c r="T76" s="133"/>
    </row>
    <row r="77" spans="1:20" x14ac:dyDescent="0.25">
      <c r="J77" s="133"/>
      <c r="K77" s="286"/>
      <c r="L77" s="215"/>
      <c r="M77" s="215"/>
      <c r="N77" s="215"/>
      <c r="O77" s="215"/>
      <c r="P77" s="215"/>
      <c r="Q77" s="215"/>
      <c r="R77" s="140"/>
      <c r="S77" s="133"/>
      <c r="T77" s="133"/>
    </row>
    <row r="78" spans="1:20" x14ac:dyDescent="0.25">
      <c r="J78" s="133"/>
      <c r="K78" s="133"/>
      <c r="L78" s="133"/>
      <c r="M78" s="133"/>
      <c r="N78" s="133"/>
      <c r="O78" s="133"/>
      <c r="P78" s="133"/>
      <c r="Q78" s="133"/>
      <c r="R78" s="140"/>
      <c r="S78" s="133"/>
      <c r="T78" s="133"/>
    </row>
    <row r="79" spans="1:20" x14ac:dyDescent="0.25">
      <c r="J79" s="133"/>
      <c r="K79" s="133"/>
      <c r="L79" s="133"/>
      <c r="M79" s="133"/>
      <c r="N79" s="133"/>
      <c r="O79" s="133"/>
      <c r="P79" s="133"/>
      <c r="Q79" s="133"/>
      <c r="R79" s="133"/>
      <c r="S79" s="133"/>
      <c r="T79" s="133"/>
    </row>
    <row r="80" spans="1:20" x14ac:dyDescent="0.25">
      <c r="J80" s="133"/>
      <c r="K80" s="133"/>
      <c r="L80" s="133"/>
      <c r="M80" s="133"/>
      <c r="N80" s="133"/>
      <c r="O80" s="133"/>
      <c r="P80" s="133"/>
      <c r="Q80" s="133"/>
      <c r="R80" s="133"/>
      <c r="S80" s="133"/>
      <c r="T80" s="133"/>
    </row>
    <row r="81" spans="10:20" x14ac:dyDescent="0.25">
      <c r="J81" s="133"/>
      <c r="R81" s="133"/>
      <c r="S81" s="133"/>
      <c r="T81" s="133"/>
    </row>
  </sheetData>
  <mergeCells count="2">
    <mergeCell ref="B10:I11"/>
    <mergeCell ref="B39:I40"/>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T55"/>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5.109375" customWidth="1"/>
    <col min="2" max="2" width="15.44140625" customWidth="1"/>
    <col min="3" max="3" width="32.109375" customWidth="1"/>
    <col min="4" max="4" width="11.33203125" customWidth="1"/>
    <col min="5" max="6" width="10.6640625" customWidth="1"/>
    <col min="7" max="7" width="11.33203125" customWidth="1"/>
    <col min="8" max="9" width="10.6640625" customWidth="1"/>
    <col min="10" max="10" width="11.33203125" customWidth="1"/>
    <col min="11" max="12" width="10.6640625" customWidth="1"/>
    <col min="13" max="13" width="11.33203125" customWidth="1"/>
    <col min="14" max="20" width="10.6640625" customWidth="1"/>
    <col min="21" max="21" width="13.88671875" customWidth="1"/>
    <col min="22" max="22" width="14.33203125" customWidth="1"/>
  </cols>
  <sheetData>
    <row r="1" spans="1:20" x14ac:dyDescent="0.25">
      <c r="A1" s="6" t="s">
        <v>109</v>
      </c>
      <c r="B1" s="6"/>
      <c r="F1" s="1"/>
      <c r="G1" s="1"/>
      <c r="H1" s="1"/>
    </row>
    <row r="2" spans="1:20" x14ac:dyDescent="0.25">
      <c r="A2" s="6"/>
      <c r="B2" s="6"/>
      <c r="F2" s="1"/>
      <c r="G2" s="1"/>
      <c r="H2" s="1"/>
    </row>
    <row r="3" spans="1:20" s="22" customFormat="1" ht="15.6" x14ac:dyDescent="0.3">
      <c r="A3" s="21" t="s">
        <v>44</v>
      </c>
      <c r="B3" s="21" t="s">
        <v>127</v>
      </c>
      <c r="D3" s="21"/>
      <c r="E3" s="21"/>
      <c r="F3" s="21"/>
      <c r="G3" s="21"/>
      <c r="H3" s="21"/>
    </row>
    <row r="4" spans="1:20" ht="13.8" thickBot="1" x14ac:dyDescent="0.3">
      <c r="A4" s="2"/>
      <c r="B4" s="2"/>
      <c r="F4" s="2"/>
      <c r="G4" s="2"/>
      <c r="H4" s="2"/>
    </row>
    <row r="5" spans="1:20" s="10" customFormat="1" ht="20.100000000000001" customHeight="1" x14ac:dyDescent="0.25">
      <c r="B5" s="594" t="s">
        <v>220</v>
      </c>
      <c r="C5" s="590" t="s">
        <v>440</v>
      </c>
      <c r="D5" s="595"/>
      <c r="E5" s="590" t="s">
        <v>160</v>
      </c>
      <c r="F5" s="670"/>
      <c r="G5" s="670"/>
      <c r="H5" s="670"/>
      <c r="I5" s="670"/>
      <c r="J5" s="670"/>
      <c r="K5" s="590" t="s">
        <v>162</v>
      </c>
      <c r="L5" s="671"/>
      <c r="M5" s="671"/>
      <c r="N5" s="671"/>
      <c r="O5" s="671"/>
      <c r="P5" s="700"/>
      <c r="Q5" s="86"/>
    </row>
    <row r="6" spans="1:20" s="10" customFormat="1" ht="20.100000000000001" customHeight="1" x14ac:dyDescent="0.25">
      <c r="B6" s="596"/>
      <c r="C6" s="699"/>
      <c r="D6" s="597"/>
      <c r="E6" s="599" t="s">
        <v>165</v>
      </c>
      <c r="F6" s="601"/>
      <c r="G6" s="599" t="s">
        <v>169</v>
      </c>
      <c r="H6" s="601"/>
      <c r="I6" s="599" t="s">
        <v>168</v>
      </c>
      <c r="J6" s="601"/>
      <c r="K6" s="599" t="s">
        <v>165</v>
      </c>
      <c r="L6" s="601"/>
      <c r="M6" s="599" t="s">
        <v>169</v>
      </c>
      <c r="N6" s="601"/>
      <c r="O6" s="599" t="s">
        <v>168</v>
      </c>
      <c r="P6" s="577"/>
      <c r="Q6" s="71"/>
      <c r="R6" s="87"/>
      <c r="S6" s="87"/>
      <c r="T6" s="88"/>
    </row>
    <row r="7" spans="1:20" s="10" customFormat="1" ht="66.900000000000006" customHeight="1" x14ac:dyDescent="0.25">
      <c r="B7" s="696" t="s">
        <v>229</v>
      </c>
      <c r="C7" s="698" t="s">
        <v>236</v>
      </c>
      <c r="D7" s="601"/>
      <c r="E7" s="576" t="s">
        <v>555</v>
      </c>
      <c r="F7" s="601"/>
      <c r="G7" s="576" t="s">
        <v>563</v>
      </c>
      <c r="H7" s="576"/>
      <c r="I7" s="628" t="s">
        <v>194</v>
      </c>
      <c r="J7" s="628"/>
      <c r="K7" s="576" t="s">
        <v>565</v>
      </c>
      <c r="L7" s="627"/>
      <c r="M7" s="576" t="s">
        <v>564</v>
      </c>
      <c r="N7" s="576"/>
      <c r="O7" s="628" t="s">
        <v>194</v>
      </c>
      <c r="P7" s="654"/>
      <c r="Q7" s="86"/>
    </row>
    <row r="8" spans="1:20" s="10" customFormat="1" ht="31.5" customHeight="1" x14ac:dyDescent="0.25">
      <c r="B8" s="697"/>
      <c r="C8" s="687" t="s">
        <v>237</v>
      </c>
      <c r="D8" s="688"/>
      <c r="E8" s="689" t="s">
        <v>117</v>
      </c>
      <c r="F8" s="690"/>
      <c r="G8" s="691">
        <v>1</v>
      </c>
      <c r="H8" s="692"/>
      <c r="I8" s="693" t="s">
        <v>235</v>
      </c>
      <c r="J8" s="694"/>
      <c r="K8" s="689" t="s">
        <v>117</v>
      </c>
      <c r="L8" s="690"/>
      <c r="M8" s="691">
        <v>1</v>
      </c>
      <c r="N8" s="692"/>
      <c r="O8" s="693" t="s">
        <v>230</v>
      </c>
      <c r="P8" s="695"/>
      <c r="Q8" s="86"/>
    </row>
    <row r="9" spans="1:20" s="17" customFormat="1" ht="30" customHeight="1" thickBot="1" x14ac:dyDescent="0.3">
      <c r="B9" s="684" t="s">
        <v>159</v>
      </c>
      <c r="C9" s="685"/>
      <c r="D9" s="686"/>
      <c r="E9" s="584" t="s">
        <v>117</v>
      </c>
      <c r="F9" s="622"/>
      <c r="G9" s="610">
        <v>1</v>
      </c>
      <c r="H9" s="622"/>
      <c r="I9" s="641" t="s">
        <v>180</v>
      </c>
      <c r="J9" s="626"/>
      <c r="K9" s="584" t="s">
        <v>117</v>
      </c>
      <c r="L9" s="623"/>
      <c r="M9" s="610">
        <v>1</v>
      </c>
      <c r="N9" s="622"/>
      <c r="O9" s="641" t="s">
        <v>179</v>
      </c>
      <c r="P9" s="680"/>
      <c r="Q9" s="49"/>
    </row>
    <row r="10" spans="1:20" ht="21.9" customHeight="1" x14ac:dyDescent="0.25"/>
    <row r="11" spans="1:20" ht="15.6" x14ac:dyDescent="0.3">
      <c r="B11" s="339" t="s">
        <v>531</v>
      </c>
      <c r="D11" s="19"/>
      <c r="E11" s="339" t="s">
        <v>532</v>
      </c>
    </row>
    <row r="13" spans="1:20" s="24" customFormat="1" ht="15" x14ac:dyDescent="0.25">
      <c r="B13" s="59" t="s">
        <v>4</v>
      </c>
      <c r="E13" s="369" t="s">
        <v>503</v>
      </c>
      <c r="F13" s="214"/>
      <c r="G13" s="129"/>
      <c r="H13" s="129"/>
    </row>
    <row r="14" spans="1:20" s="24" customFormat="1" ht="15" x14ac:dyDescent="0.25">
      <c r="B14" s="60" t="s">
        <v>0</v>
      </c>
      <c r="D14" s="59"/>
      <c r="E14" s="369" t="s">
        <v>510</v>
      </c>
      <c r="F14" s="369"/>
      <c r="G14" s="129"/>
      <c r="H14" s="129"/>
    </row>
    <row r="15" spans="1:20" s="24" customFormat="1" ht="15" x14ac:dyDescent="0.25">
      <c r="B15" s="60" t="s">
        <v>8</v>
      </c>
      <c r="E15" s="369" t="s">
        <v>505</v>
      </c>
      <c r="F15" s="129"/>
      <c r="G15" s="129"/>
      <c r="H15" s="129"/>
    </row>
    <row r="16" spans="1:20" s="24" customFormat="1" ht="15" x14ac:dyDescent="0.25">
      <c r="A16" s="129"/>
      <c r="B16" s="74" t="s">
        <v>24</v>
      </c>
      <c r="E16" s="369" t="s">
        <v>561</v>
      </c>
      <c r="F16" s="129"/>
      <c r="G16" s="129"/>
      <c r="H16" s="129"/>
    </row>
    <row r="17" spans="1:15" s="24" customFormat="1" ht="15" x14ac:dyDescent="0.25">
      <c r="A17" s="129"/>
      <c r="B17" s="60" t="s">
        <v>33</v>
      </c>
      <c r="E17" s="369" t="s">
        <v>497</v>
      </c>
      <c r="F17" s="129"/>
      <c r="G17" s="129"/>
      <c r="H17" s="129"/>
    </row>
    <row r="18" spans="1:15" s="24" customFormat="1" ht="15" x14ac:dyDescent="0.25">
      <c r="A18" s="14"/>
      <c r="B18" s="60" t="s">
        <v>34</v>
      </c>
    </row>
    <row r="19" spans="1:15" s="24" customFormat="1" ht="15" x14ac:dyDescent="0.25">
      <c r="A19" s="14"/>
      <c r="B19" s="60" t="s">
        <v>35</v>
      </c>
    </row>
    <row r="20" spans="1:15" s="24" customFormat="1" ht="15" x14ac:dyDescent="0.25">
      <c r="A20" s="14"/>
      <c r="B20" s="60" t="s">
        <v>22</v>
      </c>
    </row>
    <row r="21" spans="1:15" ht="13.8" x14ac:dyDescent="0.25">
      <c r="A21" s="14"/>
      <c r="B21" s="60" t="s">
        <v>32</v>
      </c>
    </row>
    <row r="22" spans="1:15" ht="15.6" x14ac:dyDescent="0.25">
      <c r="A22" s="24"/>
      <c r="D22" s="27"/>
      <c r="E22" s="27"/>
    </row>
    <row r="23" spans="1:15" ht="15.6" x14ac:dyDescent="0.25">
      <c r="A23" s="24"/>
      <c r="B23" s="60"/>
      <c r="D23" s="27"/>
      <c r="E23" s="27"/>
    </row>
    <row r="24" spans="1:15" ht="15.6" x14ac:dyDescent="0.25">
      <c r="A24" s="24"/>
      <c r="B24" s="371" t="s">
        <v>534</v>
      </c>
      <c r="C24" s="3"/>
      <c r="D24" s="27"/>
      <c r="E24" s="27"/>
    </row>
    <row r="25" spans="1:15" ht="13.8" thickBot="1" x14ac:dyDescent="0.3"/>
    <row r="26" spans="1:15" ht="30" customHeight="1" x14ac:dyDescent="0.25">
      <c r="B26" s="614" t="s">
        <v>220</v>
      </c>
      <c r="C26" s="616" t="s">
        <v>440</v>
      </c>
      <c r="D26" s="616" t="s">
        <v>196</v>
      </c>
      <c r="E26" s="616"/>
      <c r="F26" s="617"/>
      <c r="G26" s="618" t="s">
        <v>177</v>
      </c>
      <c r="H26" s="618"/>
      <c r="I26" s="618"/>
      <c r="J26" s="616" t="s">
        <v>176</v>
      </c>
      <c r="K26" s="616"/>
      <c r="L26" s="616"/>
      <c r="M26" s="618" t="s">
        <v>162</v>
      </c>
      <c r="N26" s="618"/>
      <c r="O26" s="683"/>
    </row>
    <row r="27" spans="1:15" ht="30" customHeight="1" x14ac:dyDescent="0.25">
      <c r="B27" s="681"/>
      <c r="C27" s="682"/>
      <c r="D27" s="307" t="s">
        <v>165</v>
      </c>
      <c r="E27" s="340" t="s">
        <v>169</v>
      </c>
      <c r="F27" s="340" t="s">
        <v>168</v>
      </c>
      <c r="G27" s="307" t="s">
        <v>165</v>
      </c>
      <c r="H27" s="340" t="s">
        <v>169</v>
      </c>
      <c r="I27" s="340" t="s">
        <v>168</v>
      </c>
      <c r="J27" s="307" t="s">
        <v>165</v>
      </c>
      <c r="K27" s="340" t="s">
        <v>169</v>
      </c>
      <c r="L27" s="340" t="s">
        <v>168</v>
      </c>
      <c r="M27" s="307" t="s">
        <v>165</v>
      </c>
      <c r="N27" s="340" t="s">
        <v>169</v>
      </c>
      <c r="O27" s="544" t="s">
        <v>168</v>
      </c>
    </row>
    <row r="28" spans="1:15" ht="14.1" customHeight="1" x14ac:dyDescent="0.25">
      <c r="B28" s="259" t="s">
        <v>218</v>
      </c>
      <c r="C28" s="554" t="s">
        <v>184</v>
      </c>
      <c r="D28" s="25">
        <v>79988</v>
      </c>
      <c r="E28" s="26">
        <f t="shared" ref="E28" si="0">D28/$D$39</f>
        <v>7.2410069044306219E-2</v>
      </c>
      <c r="F28" s="90">
        <v>1.3</v>
      </c>
      <c r="G28" s="25">
        <v>47926</v>
      </c>
      <c r="H28" s="26">
        <f t="shared" ref="H28" si="1">G28/$G$39</f>
        <v>0.13706065719106586</v>
      </c>
      <c r="I28" s="90">
        <v>3.1</v>
      </c>
      <c r="J28" s="25">
        <v>8289</v>
      </c>
      <c r="K28" s="26">
        <f t="shared" ref="K28" si="2">J28/$J$39</f>
        <v>7.5085602478395561E-2</v>
      </c>
      <c r="L28" s="90">
        <v>2.6</v>
      </c>
      <c r="M28" s="198">
        <f t="shared" ref="M28:M29" si="3">D28+G28+J28</f>
        <v>136203</v>
      </c>
      <c r="N28" s="199">
        <f t="shared" ref="N28" si="4">M28/$M$39</f>
        <v>8.7046411587526684E-2</v>
      </c>
      <c r="O28" s="206">
        <v>2</v>
      </c>
    </row>
    <row r="29" spans="1:15" ht="14.1" customHeight="1" x14ac:dyDescent="0.25">
      <c r="B29" s="108"/>
      <c r="C29" s="554" t="s">
        <v>185</v>
      </c>
      <c r="D29" s="25">
        <v>110630</v>
      </c>
      <c r="E29" s="26">
        <f>D29/$D$39</f>
        <v>0.10014909659413408</v>
      </c>
      <c r="F29" s="90">
        <v>1.5</v>
      </c>
      <c r="G29" s="25">
        <v>55282</v>
      </c>
      <c r="H29" s="26">
        <f>G29/$G$39</f>
        <v>0.15809763491291789</v>
      </c>
      <c r="I29" s="90">
        <v>3.6</v>
      </c>
      <c r="J29" s="25">
        <v>12228</v>
      </c>
      <c r="K29" s="26">
        <f>J29/$J$39</f>
        <v>0.11076688950486439</v>
      </c>
      <c r="L29" s="90">
        <v>2.8</v>
      </c>
      <c r="M29" s="198">
        <f t="shared" si="3"/>
        <v>178140</v>
      </c>
      <c r="N29" s="199">
        <f>M29/$M$39</f>
        <v>0.11384806326000164</v>
      </c>
      <c r="O29" s="206">
        <v>2.2000000000000002</v>
      </c>
    </row>
    <row r="30" spans="1:15" ht="14.1" customHeight="1" x14ac:dyDescent="0.25">
      <c r="B30" s="108"/>
      <c r="C30" s="554" t="s">
        <v>186</v>
      </c>
      <c r="D30" s="94">
        <v>156496</v>
      </c>
      <c r="E30" s="95">
        <f t="shared" ref="E30" si="5">D30/$D$39</f>
        <v>0.14166982753860263</v>
      </c>
      <c r="F30" s="100">
        <v>4.8</v>
      </c>
      <c r="G30" s="94">
        <v>59390</v>
      </c>
      <c r="H30" s="95">
        <f t="shared" ref="H30" si="6">G30/$G$39</f>
        <v>0.16984585466296795</v>
      </c>
      <c r="I30" s="100">
        <v>4</v>
      </c>
      <c r="J30" s="94">
        <v>14778</v>
      </c>
      <c r="K30" s="95">
        <f t="shared" ref="K30" si="7">J30/$J$39</f>
        <v>0.13386597097668351</v>
      </c>
      <c r="L30" s="100">
        <v>5.7</v>
      </c>
      <c r="M30" s="198">
        <f>D30+G30+J30</f>
        <v>230664</v>
      </c>
      <c r="N30" s="199">
        <f t="shared" ref="N30" si="8">M30/$M$39</f>
        <v>0.14741579467724836</v>
      </c>
      <c r="O30" s="206">
        <v>4.5999999999999996</v>
      </c>
    </row>
    <row r="31" spans="1:15" ht="14.1" customHeight="1" x14ac:dyDescent="0.25">
      <c r="B31" s="108"/>
      <c r="C31" s="554" t="s">
        <v>187</v>
      </c>
      <c r="D31" s="25">
        <v>58446</v>
      </c>
      <c r="E31" s="26">
        <f t="shared" ref="E31:E38" si="9">D31/$D$39</f>
        <v>5.2908922530423584E-2</v>
      </c>
      <c r="F31" s="90">
        <v>3</v>
      </c>
      <c r="G31" s="25">
        <v>28311</v>
      </c>
      <c r="H31" s="26">
        <f t="shared" ref="H31:H38" si="10">G31/$G$39</f>
        <v>8.0964909772070812E-2</v>
      </c>
      <c r="I31" s="90">
        <v>3.8</v>
      </c>
      <c r="J31" s="25">
        <v>9014</v>
      </c>
      <c r="K31" s="26">
        <f t="shared" ref="K31:K38" si="11">J31/$J$39</f>
        <v>8.1652988387050027E-2</v>
      </c>
      <c r="L31" s="90">
        <v>3.3</v>
      </c>
      <c r="M31" s="198">
        <f t="shared" ref="M31:M32" si="12">D31+G31+J31</f>
        <v>95771</v>
      </c>
      <c r="N31" s="199">
        <f t="shared" ref="N31:N38" si="13">M31/$M$39</f>
        <v>6.1206595186222172E-2</v>
      </c>
      <c r="O31" s="206">
        <v>3.3</v>
      </c>
    </row>
    <row r="32" spans="1:15" ht="14.1" customHeight="1" x14ac:dyDescent="0.25">
      <c r="B32" s="108"/>
      <c r="C32" s="554" t="s">
        <v>188</v>
      </c>
      <c r="D32" s="25">
        <v>47678</v>
      </c>
      <c r="E32" s="26">
        <f t="shared" si="9"/>
        <v>4.3161065058439169E-2</v>
      </c>
      <c r="F32" s="90">
        <v>2</v>
      </c>
      <c r="G32" s="25">
        <v>22378</v>
      </c>
      <c r="H32" s="26">
        <f t="shared" si="10"/>
        <v>6.3997483341436207E-2</v>
      </c>
      <c r="I32" s="90">
        <v>6.6</v>
      </c>
      <c r="J32" s="25">
        <v>6830</v>
      </c>
      <c r="K32" s="26">
        <f t="shared" si="11"/>
        <v>6.1869304491186113E-2</v>
      </c>
      <c r="L32" s="90">
        <v>4.4000000000000004</v>
      </c>
      <c r="M32" s="198">
        <f t="shared" si="12"/>
        <v>76886</v>
      </c>
      <c r="N32" s="199">
        <f t="shared" si="13"/>
        <v>4.9137320039342576E-2</v>
      </c>
      <c r="O32" s="206">
        <v>3.6</v>
      </c>
    </row>
    <row r="33" spans="2:15" ht="14.1" customHeight="1" x14ac:dyDescent="0.25">
      <c r="B33" s="108"/>
      <c r="C33" s="554" t="s">
        <v>173</v>
      </c>
      <c r="D33" s="25">
        <v>221904</v>
      </c>
      <c r="E33" s="26">
        <f t="shared" si="9"/>
        <v>0.20088118169235045</v>
      </c>
      <c r="F33" s="90">
        <v>2.2000000000000002</v>
      </c>
      <c r="G33" s="25">
        <v>36048</v>
      </c>
      <c r="H33" s="26">
        <f t="shared" si="10"/>
        <v>0.10309148625847227</v>
      </c>
      <c r="I33" s="90">
        <v>6.5</v>
      </c>
      <c r="J33" s="25">
        <v>16819</v>
      </c>
      <c r="K33" s="26">
        <f t="shared" si="11"/>
        <v>0.15235429461746108</v>
      </c>
      <c r="L33" s="90">
        <v>4.5999999999999996</v>
      </c>
      <c r="M33" s="198">
        <f t="shared" ref="M33:M41" si="14">D33+G33+J33</f>
        <v>274771</v>
      </c>
      <c r="N33" s="199">
        <f t="shared" si="13"/>
        <v>0.17560427860117836</v>
      </c>
      <c r="O33" s="206">
        <v>2.9</v>
      </c>
    </row>
    <row r="34" spans="2:15" ht="14.1" customHeight="1" x14ac:dyDescent="0.25">
      <c r="B34" s="108"/>
      <c r="C34" s="554" t="s">
        <v>189</v>
      </c>
      <c r="D34" s="25">
        <v>200959</v>
      </c>
      <c r="E34" s="26">
        <f t="shared" si="9"/>
        <v>0.18192047638489189</v>
      </c>
      <c r="F34" s="90">
        <v>1.8</v>
      </c>
      <c r="G34" s="25">
        <v>40043</v>
      </c>
      <c r="H34" s="26">
        <f t="shared" si="10"/>
        <v>0.11451654417021763</v>
      </c>
      <c r="I34" s="90">
        <v>8.5</v>
      </c>
      <c r="J34" s="25">
        <v>16587</v>
      </c>
      <c r="K34" s="26">
        <f t="shared" si="11"/>
        <v>0.15025273112669166</v>
      </c>
      <c r="L34" s="90">
        <v>4.7</v>
      </c>
      <c r="M34" s="198">
        <f t="shared" si="14"/>
        <v>257589</v>
      </c>
      <c r="N34" s="199">
        <f t="shared" si="13"/>
        <v>0.16462337917974942</v>
      </c>
      <c r="O34" s="206">
        <v>3</v>
      </c>
    </row>
    <row r="35" spans="2:15" ht="14.1" customHeight="1" x14ac:dyDescent="0.25">
      <c r="B35" s="108"/>
      <c r="C35" s="554" t="s">
        <v>190</v>
      </c>
      <c r="D35" s="25">
        <v>23751</v>
      </c>
      <c r="E35" s="26">
        <f t="shared" si="9"/>
        <v>2.1500869503817036E-2</v>
      </c>
      <c r="F35" s="90">
        <v>1.9</v>
      </c>
      <c r="G35" s="25">
        <v>5591</v>
      </c>
      <c r="H35" s="26">
        <f t="shared" si="10"/>
        <v>1.5989361397889437E-2</v>
      </c>
      <c r="I35" s="90">
        <v>4.8</v>
      </c>
      <c r="J35" s="25">
        <v>1785</v>
      </c>
      <c r="K35" s="26">
        <f t="shared" si="11"/>
        <v>1.6169357030273383E-2</v>
      </c>
      <c r="L35" s="90">
        <v>3.7</v>
      </c>
      <c r="M35" s="198">
        <f t="shared" ref="M35" si="15">D35+G35+J35</f>
        <v>31127</v>
      </c>
      <c r="N35" s="199">
        <f t="shared" si="13"/>
        <v>1.9893054143337103E-2</v>
      </c>
      <c r="O35" s="206">
        <v>2.5</v>
      </c>
    </row>
    <row r="36" spans="2:15" ht="14.1" customHeight="1" x14ac:dyDescent="0.25">
      <c r="B36" s="108"/>
      <c r="C36" s="554" t="s">
        <v>191</v>
      </c>
      <c r="D36" s="25">
        <v>135324</v>
      </c>
      <c r="E36" s="26">
        <f t="shared" si="9"/>
        <v>0.1225036278360716</v>
      </c>
      <c r="F36" s="90">
        <v>1.9</v>
      </c>
      <c r="G36" s="25">
        <v>35601</v>
      </c>
      <c r="H36" s="26">
        <f t="shared" si="10"/>
        <v>0.10181313810163868</v>
      </c>
      <c r="I36" s="90">
        <v>5.6</v>
      </c>
      <c r="J36" s="25">
        <v>16374</v>
      </c>
      <c r="K36" s="26">
        <f t="shared" si="11"/>
        <v>0.14832327843904561</v>
      </c>
      <c r="L36" s="90">
        <v>3.5</v>
      </c>
      <c r="M36" s="198">
        <f t="shared" si="14"/>
        <v>187299</v>
      </c>
      <c r="N36" s="199">
        <f t="shared" si="13"/>
        <v>0.11970151791026748</v>
      </c>
      <c r="O36" s="206">
        <v>2.7</v>
      </c>
    </row>
    <row r="37" spans="2:15" ht="14.1" customHeight="1" x14ac:dyDescent="0.25">
      <c r="B37" s="108"/>
      <c r="C37" s="554" t="s">
        <v>192</v>
      </c>
      <c r="D37" s="25">
        <v>43348</v>
      </c>
      <c r="E37" s="26">
        <f t="shared" si="9"/>
        <v>3.9241282103972923E-2</v>
      </c>
      <c r="F37" s="90">
        <v>1.9</v>
      </c>
      <c r="G37" s="25">
        <v>11685</v>
      </c>
      <c r="H37" s="26">
        <f t="shared" si="10"/>
        <v>3.3417221952126291E-2</v>
      </c>
      <c r="I37" s="90">
        <v>7.1</v>
      </c>
      <c r="J37" s="25">
        <v>4640</v>
      </c>
      <c r="K37" s="26">
        <f t="shared" si="11"/>
        <v>4.2031269815388517E-2</v>
      </c>
      <c r="L37" s="90">
        <v>3.8</v>
      </c>
      <c r="M37" s="198">
        <f t="shared" ref="M37" si="16">D37+G37+J37</f>
        <v>59673</v>
      </c>
      <c r="N37" s="199">
        <f t="shared" si="13"/>
        <v>3.8136608728607156E-2</v>
      </c>
      <c r="O37" s="206">
        <v>3.1</v>
      </c>
    </row>
    <row r="38" spans="2:15" ht="14.1" customHeight="1" x14ac:dyDescent="0.25">
      <c r="B38" s="108"/>
      <c r="C38" s="554" t="s">
        <v>193</v>
      </c>
      <c r="D38" s="25">
        <v>26129</v>
      </c>
      <c r="E38" s="26">
        <f t="shared" si="9"/>
        <v>2.3653581712990413E-2</v>
      </c>
      <c r="F38" s="90">
        <v>1.4</v>
      </c>
      <c r="G38" s="25">
        <v>7415</v>
      </c>
      <c r="H38" s="26">
        <f t="shared" si="10"/>
        <v>2.1205708239196958E-2</v>
      </c>
      <c r="I38" s="90">
        <v>6</v>
      </c>
      <c r="J38" s="25">
        <v>3050</v>
      </c>
      <c r="K38" s="26">
        <f t="shared" si="11"/>
        <v>2.7628313132960124E-2</v>
      </c>
      <c r="L38" s="90">
        <v>3.5</v>
      </c>
      <c r="M38" s="198">
        <f t="shared" si="14"/>
        <v>36594</v>
      </c>
      <c r="N38" s="199">
        <f t="shared" si="13"/>
        <v>2.3386976686519033E-2</v>
      </c>
      <c r="O38" s="206">
        <v>2.5</v>
      </c>
    </row>
    <row r="39" spans="2:15" ht="14.1" customHeight="1" x14ac:dyDescent="0.25">
      <c r="B39" s="108"/>
      <c r="C39" s="555" t="s">
        <v>237</v>
      </c>
      <c r="D39" s="105">
        <f>SUM(D28:D38)</f>
        <v>1104653</v>
      </c>
      <c r="E39" s="161">
        <f>SUM(E28:E38)</f>
        <v>1</v>
      </c>
      <c r="F39" s="106">
        <f>(D28*F28+D29*F29+D30*F30+D31*F31+D32*F32+D33*F33+D34*F34+D35*F35+D36*F36+D37*F37+D38*F38)/D39</f>
        <v>2.3200982570997413</v>
      </c>
      <c r="G39" s="105">
        <f>SUM(G28:G38)</f>
        <v>349670</v>
      </c>
      <c r="H39" s="161">
        <f>SUM(H28:H38)</f>
        <v>1</v>
      </c>
      <c r="I39" s="106">
        <f>(G28*I28+G29*I29+G30*I30+G31*I31+G32*I32+G33*I33+G34*I34+G35*I35+G36*I36+G37*I37+G38*I38)/G39</f>
        <v>5.0583573083192732</v>
      </c>
      <c r="J39" s="105">
        <f>SUM(J28:J38)</f>
        <v>110394</v>
      </c>
      <c r="K39" s="161">
        <f>SUM(K28:K38)</f>
        <v>0.99999999999999989</v>
      </c>
      <c r="L39" s="106">
        <f>(J28*L28+J29*L29+J30*L30+J31*L31+J32*L32+J33*L33+J34*L34+J35*L35+J36*L36+J37*L37+J38*L38)/J39</f>
        <v>4.0524793014113092</v>
      </c>
      <c r="M39" s="105">
        <f>D39+G39+J39</f>
        <v>1564717</v>
      </c>
      <c r="N39" s="161">
        <f>SUM(N28:N38)</f>
        <v>1</v>
      </c>
      <c r="O39" s="107">
        <f>(M28*O28+M29*O29+M30*O30+M31*O31+M32*O32+M33*O33+M34*O34+M35*O35+M36*O36+M37*O37+M38*O38)/M39</f>
        <v>3.0342875420922759</v>
      </c>
    </row>
    <row r="40" spans="2:15" ht="14.1" customHeight="1" x14ac:dyDescent="0.25">
      <c r="B40" s="259" t="s">
        <v>219</v>
      </c>
      <c r="C40" s="554" t="s">
        <v>184</v>
      </c>
      <c r="D40" s="25">
        <v>64800</v>
      </c>
      <c r="E40" s="26">
        <f t="shared" ref="E40:E41" si="17">D40/$D$51</f>
        <v>6.5419853108200199E-2</v>
      </c>
      <c r="F40" s="90">
        <v>1.4</v>
      </c>
      <c r="G40" s="25">
        <v>52194</v>
      </c>
      <c r="H40" s="26">
        <f t="shared" ref="H40:H41" si="18">G40/$G$51</f>
        <v>0.13941487102641975</v>
      </c>
      <c r="I40" s="90">
        <v>3</v>
      </c>
      <c r="J40" s="25">
        <v>6892</v>
      </c>
      <c r="K40" s="26">
        <f t="shared" ref="K40:K41" si="19">J40/$J$51</f>
        <v>6.3137258494489687E-2</v>
      </c>
      <c r="L40" s="90">
        <v>2.5</v>
      </c>
      <c r="M40" s="198">
        <f t="shared" si="14"/>
        <v>123886</v>
      </c>
      <c r="N40" s="199">
        <f t="shared" ref="N40:N41" si="20">M40/$M$51</f>
        <v>8.4043897716719024E-2</v>
      </c>
      <c r="O40" s="206">
        <v>2.1</v>
      </c>
    </row>
    <row r="41" spans="2:15" ht="14.1" customHeight="1" x14ac:dyDescent="0.25">
      <c r="B41" s="108"/>
      <c r="C41" s="554" t="s">
        <v>185</v>
      </c>
      <c r="D41" s="25">
        <v>89470</v>
      </c>
      <c r="E41" s="26">
        <f t="shared" si="17"/>
        <v>9.0325837308498025E-2</v>
      </c>
      <c r="F41" s="90">
        <v>1.6</v>
      </c>
      <c r="G41" s="25">
        <v>58150</v>
      </c>
      <c r="H41" s="26">
        <f t="shared" si="18"/>
        <v>0.15532388301694272</v>
      </c>
      <c r="I41" s="90">
        <v>3.5</v>
      </c>
      <c r="J41" s="25">
        <v>11056</v>
      </c>
      <c r="K41" s="26">
        <f t="shared" si="19"/>
        <v>0.10128344891396954</v>
      </c>
      <c r="L41" s="90">
        <v>2.8</v>
      </c>
      <c r="M41" s="198">
        <f t="shared" si="14"/>
        <v>158676</v>
      </c>
      <c r="N41" s="199">
        <f t="shared" si="20"/>
        <v>0.1076453313053784</v>
      </c>
      <c r="O41" s="206">
        <v>2.4</v>
      </c>
    </row>
    <row r="42" spans="2:15" ht="14.1" customHeight="1" x14ac:dyDescent="0.25">
      <c r="B42" s="108"/>
      <c r="C42" s="554" t="s">
        <v>186</v>
      </c>
      <c r="D42" s="94">
        <v>138975</v>
      </c>
      <c r="E42" s="95">
        <f t="shared" ref="E42" si="21">D42/$D$51</f>
        <v>0.14030438403876733</v>
      </c>
      <c r="F42" s="100">
        <v>4.8</v>
      </c>
      <c r="G42" s="94">
        <v>63210</v>
      </c>
      <c r="H42" s="95">
        <f t="shared" ref="H42" si="22">G42/$G$51</f>
        <v>0.16883959837490886</v>
      </c>
      <c r="I42" s="100">
        <v>3.9</v>
      </c>
      <c r="J42" s="94">
        <v>13931</v>
      </c>
      <c r="K42" s="95">
        <f t="shared" ref="K42" si="23">J42/$J$51</f>
        <v>0.12762117644903306</v>
      </c>
      <c r="L42" s="100">
        <v>6</v>
      </c>
      <c r="M42" s="198">
        <f>D42+G42+J42</f>
        <v>216116</v>
      </c>
      <c r="N42" s="199">
        <f t="shared" ref="N42" si="24">M42/$M$51</f>
        <v>0.14661245821922131</v>
      </c>
      <c r="O42" s="206">
        <v>4.5999999999999996</v>
      </c>
    </row>
    <row r="43" spans="2:15" ht="14.1" customHeight="1" x14ac:dyDescent="0.25">
      <c r="B43" s="108"/>
      <c r="C43" s="554" t="s">
        <v>187</v>
      </c>
      <c r="D43" s="25">
        <v>48445</v>
      </c>
      <c r="E43" s="26">
        <f t="shared" ref="E43:E50" si="25">D43/$D$51</f>
        <v>4.8908407157820348E-2</v>
      </c>
      <c r="F43" s="90">
        <v>3.2</v>
      </c>
      <c r="G43" s="25">
        <v>28516</v>
      </c>
      <c r="H43" s="26">
        <f t="shared" ref="H43:H50" si="26">G43/$G$51</f>
        <v>7.6168802203115019E-2</v>
      </c>
      <c r="I43" s="90">
        <v>4</v>
      </c>
      <c r="J43" s="25">
        <v>7252</v>
      </c>
      <c r="K43" s="26">
        <f t="shared" ref="K43:K50" si="27">J43/$J$51</f>
        <v>6.6435200029315036E-2</v>
      </c>
      <c r="L43" s="90">
        <v>3.6</v>
      </c>
      <c r="M43" s="198">
        <f t="shared" ref="M43:M44" si="28">D43+G43+J43</f>
        <v>84213</v>
      </c>
      <c r="N43" s="199">
        <f t="shared" ref="N43:N50" si="29">M43/$M$51</f>
        <v>5.7129851302149232E-2</v>
      </c>
      <c r="O43" s="206">
        <v>3.5</v>
      </c>
    </row>
    <row r="44" spans="2:15" ht="14.1" customHeight="1" x14ac:dyDescent="0.25">
      <c r="B44" s="108"/>
      <c r="C44" s="554" t="s">
        <v>188</v>
      </c>
      <c r="D44" s="25">
        <v>41585</v>
      </c>
      <c r="E44" s="26">
        <f t="shared" si="25"/>
        <v>4.1982786905933725E-2</v>
      </c>
      <c r="F44" s="90">
        <v>2.1</v>
      </c>
      <c r="G44" s="25">
        <v>23251</v>
      </c>
      <c r="H44" s="26">
        <f t="shared" si="26"/>
        <v>6.2105513396851851E-2</v>
      </c>
      <c r="I44" s="90">
        <v>6.4</v>
      </c>
      <c r="J44" s="25">
        <v>6696</v>
      </c>
      <c r="K44" s="26">
        <f t="shared" si="27"/>
        <v>6.1341712547751448E-2</v>
      </c>
      <c r="L44" s="90">
        <v>4.7</v>
      </c>
      <c r="M44" s="198">
        <f t="shared" si="28"/>
        <v>71532</v>
      </c>
      <c r="N44" s="199">
        <f t="shared" si="29"/>
        <v>4.8527098231215357E-2</v>
      </c>
      <c r="O44" s="206">
        <v>3.8</v>
      </c>
    </row>
    <row r="45" spans="2:15" ht="14.1" customHeight="1" x14ac:dyDescent="0.25">
      <c r="B45" s="108"/>
      <c r="C45" s="554" t="s">
        <v>173</v>
      </c>
      <c r="D45" s="25">
        <v>215212</v>
      </c>
      <c r="E45" s="26">
        <f t="shared" si="25"/>
        <v>0.21727063930743798</v>
      </c>
      <c r="F45" s="90">
        <v>2.2999999999999998</v>
      </c>
      <c r="G45" s="25">
        <v>39275</v>
      </c>
      <c r="H45" s="26">
        <f t="shared" si="26"/>
        <v>0.10490705942373904</v>
      </c>
      <c r="I45" s="90">
        <v>6.4</v>
      </c>
      <c r="J45" s="25">
        <v>18029</v>
      </c>
      <c r="K45" s="26">
        <f t="shared" si="27"/>
        <v>0.16516274425379493</v>
      </c>
      <c r="L45" s="90">
        <v>4.4000000000000004</v>
      </c>
      <c r="M45" s="198">
        <f t="shared" ref="M45:M50" si="30">D45+G45+J45</f>
        <v>272516</v>
      </c>
      <c r="N45" s="199">
        <f t="shared" si="29"/>
        <v>0.18487405219451272</v>
      </c>
      <c r="O45" s="206">
        <v>3</v>
      </c>
    </row>
    <row r="46" spans="2:15" ht="14.1" customHeight="1" x14ac:dyDescent="0.25">
      <c r="B46" s="108"/>
      <c r="C46" s="554" t="s">
        <v>189</v>
      </c>
      <c r="D46" s="25">
        <v>189944</v>
      </c>
      <c r="E46" s="26">
        <f t="shared" si="25"/>
        <v>0.19176093485777745</v>
      </c>
      <c r="F46" s="90">
        <v>1.9</v>
      </c>
      <c r="G46" s="25">
        <v>45370</v>
      </c>
      <c r="H46" s="26">
        <f t="shared" si="26"/>
        <v>0.12118735292310734</v>
      </c>
      <c r="I46" s="90">
        <v>8.8000000000000007</v>
      </c>
      <c r="J46" s="25">
        <v>18661</v>
      </c>
      <c r="K46" s="26">
        <f t="shared" si="27"/>
        <v>0.17095246383715498</v>
      </c>
      <c r="L46" s="90">
        <v>4.7</v>
      </c>
      <c r="M46" s="198">
        <f t="shared" si="30"/>
        <v>253975</v>
      </c>
      <c r="N46" s="199">
        <f t="shared" si="29"/>
        <v>0.1722958923736638</v>
      </c>
      <c r="O46" s="206">
        <v>3.3</v>
      </c>
    </row>
    <row r="47" spans="2:15" ht="14.1" customHeight="1" x14ac:dyDescent="0.25">
      <c r="B47" s="108"/>
      <c r="C47" s="554" t="s">
        <v>190</v>
      </c>
      <c r="D47" s="25">
        <v>20934</v>
      </c>
      <c r="E47" s="26">
        <f t="shared" si="25"/>
        <v>2.1134246990232454E-2</v>
      </c>
      <c r="F47" s="90">
        <v>2.1</v>
      </c>
      <c r="G47" s="25">
        <v>6287</v>
      </c>
      <c r="H47" s="26">
        <f t="shared" si="26"/>
        <v>1.6793142777773325E-2</v>
      </c>
      <c r="I47" s="90">
        <v>4.9000000000000004</v>
      </c>
      <c r="J47" s="25">
        <v>1960</v>
      </c>
      <c r="K47" s="26">
        <f t="shared" si="27"/>
        <v>1.7955459467382442E-2</v>
      </c>
      <c r="L47" s="90">
        <v>3.8</v>
      </c>
      <c r="M47" s="198">
        <f t="shared" ref="M47" si="31">D47+G47+J47</f>
        <v>29181</v>
      </c>
      <c r="N47" s="199">
        <f t="shared" si="29"/>
        <v>1.9796304499875513E-2</v>
      </c>
      <c r="O47" s="206">
        <v>2.8</v>
      </c>
    </row>
    <row r="48" spans="2:15" ht="14.1" customHeight="1" x14ac:dyDescent="0.25">
      <c r="B48" s="108"/>
      <c r="C48" s="554" t="s">
        <v>191</v>
      </c>
      <c r="D48" s="25">
        <v>119859</v>
      </c>
      <c r="E48" s="26">
        <f t="shared" si="25"/>
        <v>0.12100552737184826</v>
      </c>
      <c r="F48" s="90">
        <v>2.1</v>
      </c>
      <c r="G48" s="25">
        <v>39002</v>
      </c>
      <c r="H48" s="26">
        <f t="shared" si="26"/>
        <v>0.10417785185600688</v>
      </c>
      <c r="I48" s="90">
        <v>5.8</v>
      </c>
      <c r="J48" s="25">
        <v>17162</v>
      </c>
      <c r="K48" s="26">
        <f t="shared" si="27"/>
        <v>0.15722020172409054</v>
      </c>
      <c r="L48" s="90">
        <v>3.6</v>
      </c>
      <c r="M48" s="198">
        <f t="shared" si="30"/>
        <v>176023</v>
      </c>
      <c r="N48" s="199">
        <f t="shared" si="29"/>
        <v>0.11941348504100571</v>
      </c>
      <c r="O48" s="206">
        <v>3</v>
      </c>
    </row>
    <row r="49" spans="2:15" ht="14.1" customHeight="1" x14ac:dyDescent="0.25">
      <c r="B49" s="108"/>
      <c r="C49" s="554" t="s">
        <v>192</v>
      </c>
      <c r="D49" s="25">
        <v>40218</v>
      </c>
      <c r="E49" s="26">
        <f t="shared" si="25"/>
        <v>4.0602710683728324E-2</v>
      </c>
      <c r="F49" s="90">
        <v>2.1</v>
      </c>
      <c r="G49" s="25">
        <v>11818</v>
      </c>
      <c r="H49" s="26">
        <f t="shared" si="26"/>
        <v>3.1566941521826812E-2</v>
      </c>
      <c r="I49" s="90">
        <v>7.8</v>
      </c>
      <c r="J49" s="25">
        <v>4788</v>
      </c>
      <c r="K49" s="26">
        <f t="shared" si="27"/>
        <v>4.3862622413177108E-2</v>
      </c>
      <c r="L49" s="90">
        <v>3.8</v>
      </c>
      <c r="M49" s="198">
        <f t="shared" ref="M49" si="32">D49+G49+J49</f>
        <v>56824</v>
      </c>
      <c r="N49" s="199">
        <f t="shared" si="29"/>
        <v>3.854923432716241E-2</v>
      </c>
      <c r="O49" s="206">
        <v>3.4</v>
      </c>
    </row>
    <row r="50" spans="2:15" ht="14.1" customHeight="1" x14ac:dyDescent="0.25">
      <c r="B50" s="108"/>
      <c r="C50" s="554" t="s">
        <v>193</v>
      </c>
      <c r="D50" s="25">
        <v>21083</v>
      </c>
      <c r="E50" s="26">
        <f t="shared" si="25"/>
        <v>2.1284672269755937E-2</v>
      </c>
      <c r="F50" s="90">
        <v>1.5</v>
      </c>
      <c r="G50" s="25">
        <v>7306</v>
      </c>
      <c r="H50" s="26">
        <f t="shared" si="26"/>
        <v>1.9514983479308402E-2</v>
      </c>
      <c r="I50" s="90">
        <v>5.9</v>
      </c>
      <c r="J50" s="25">
        <v>2732</v>
      </c>
      <c r="K50" s="26">
        <f t="shared" si="27"/>
        <v>2.5027711869841242E-2</v>
      </c>
      <c r="L50" s="90">
        <v>3.5</v>
      </c>
      <c r="M50" s="198">
        <f t="shared" si="30"/>
        <v>31121</v>
      </c>
      <c r="N50" s="199">
        <f t="shared" si="29"/>
        <v>2.1112394789096531E-2</v>
      </c>
      <c r="O50" s="206">
        <v>2.7</v>
      </c>
    </row>
    <row r="51" spans="2:15" ht="14.1" customHeight="1" x14ac:dyDescent="0.25">
      <c r="B51" s="109"/>
      <c r="C51" s="555" t="s">
        <v>237</v>
      </c>
      <c r="D51" s="105">
        <f>SUM(D40:D50)</f>
        <v>990525</v>
      </c>
      <c r="E51" s="161">
        <f>SUM(E40:E50)</f>
        <v>1</v>
      </c>
      <c r="F51" s="106">
        <f>(D40*F40+D41*F41+D42*F42+D43*F43+D44*F44+D45*F45+D46*F46+D47*F47+D48*F48+D49*F49+D50*F50)/D51</f>
        <v>2.4339954064763631</v>
      </c>
      <c r="G51" s="105">
        <f>SUM(G40:G50)</f>
        <v>374379</v>
      </c>
      <c r="H51" s="161">
        <f>SUM(H40:H50)</f>
        <v>1</v>
      </c>
      <c r="I51" s="106">
        <f>(G40*I40+G41*I41+G42*I42+G43*I43+G44*I44+G45*I45+G46*I46+G47*I47+G48*I48+G49*I49+G50*I50)/G51</f>
        <v>5.1082355046623871</v>
      </c>
      <c r="J51" s="105">
        <f>SUM(J40:J50)</f>
        <v>109159</v>
      </c>
      <c r="K51" s="161">
        <f>SUM(K40:K50)</f>
        <v>1</v>
      </c>
      <c r="L51" s="106">
        <f>(J40*L40+J41*L41+J42*L42+J43*L43+J44*L44+J45*L45+J46*L46+J47*L47+J48*L48+J49*L49+J50*L50)/J51</f>
        <v>4.1533277146181264</v>
      </c>
      <c r="M51" s="105">
        <f>D51+G51+J51</f>
        <v>1474063</v>
      </c>
      <c r="N51" s="161">
        <f>SUM(N40:N50)</f>
        <v>0.99999999999999989</v>
      </c>
      <c r="O51" s="107">
        <f>(M40*O40+M41*O41+M42*O42+M43*O43+M44*O44+M45*O45+M46*O46+M47*O47+M48*O48+M49*O49+M50*O50)/M51</f>
        <v>3.2185553127647868</v>
      </c>
    </row>
    <row r="52" spans="2:15" ht="30" customHeight="1" thickBot="1" x14ac:dyDescent="0.3">
      <c r="B52" s="678" t="s">
        <v>547</v>
      </c>
      <c r="C52" s="679"/>
      <c r="D52" s="389">
        <f>D39+D51</f>
        <v>2095178</v>
      </c>
      <c r="E52" s="390">
        <f>(E39+E51)/2</f>
        <v>1</v>
      </c>
      <c r="F52" s="299">
        <f>(D39*F39+D51*F51)/D52</f>
        <v>2.3739447435969643</v>
      </c>
      <c r="G52" s="389">
        <f>G39+G51</f>
        <v>724049</v>
      </c>
      <c r="H52" s="390">
        <f>(H39+H51)/2</f>
        <v>1</v>
      </c>
      <c r="I52" s="299">
        <f>(G39*I39+G51*I51)/G52</f>
        <v>5.0841474817312093</v>
      </c>
      <c r="J52" s="389">
        <f>J39+J51</f>
        <v>219553</v>
      </c>
      <c r="K52" s="390">
        <f>(K39+K51)/2</f>
        <v>1</v>
      </c>
      <c r="L52" s="299">
        <f>(J39*L39+J51*L51)/J52</f>
        <v>4.1026198685511028</v>
      </c>
      <c r="M52" s="389">
        <f>M39+M51</f>
        <v>3038780</v>
      </c>
      <c r="N52" s="390">
        <f>(N39+N51)/2</f>
        <v>1</v>
      </c>
      <c r="O52" s="551">
        <f>(M39*O39+M51*O51)/M52</f>
        <v>3.1236728555538735</v>
      </c>
    </row>
    <row r="54" spans="2:15" x14ac:dyDescent="0.25">
      <c r="B54" s="3"/>
      <c r="C54" s="3"/>
    </row>
    <row r="55" spans="2:15" x14ac:dyDescent="0.25">
      <c r="B55" s="14"/>
      <c r="C55" s="3"/>
    </row>
  </sheetData>
  <mergeCells count="39">
    <mergeCell ref="B5:B6"/>
    <mergeCell ref="C5:D6"/>
    <mergeCell ref="E5:J5"/>
    <mergeCell ref="K7:L7"/>
    <mergeCell ref="M7:N7"/>
    <mergeCell ref="K6:L6"/>
    <mergeCell ref="M6:N6"/>
    <mergeCell ref="J26:L26"/>
    <mergeCell ref="I9:J9"/>
    <mergeCell ref="K5:P5"/>
    <mergeCell ref="E6:F6"/>
    <mergeCell ref="M26:O26"/>
    <mergeCell ref="O7:P7"/>
    <mergeCell ref="E9:F9"/>
    <mergeCell ref="O6:P6"/>
    <mergeCell ref="O8:P8"/>
    <mergeCell ref="G6:H6"/>
    <mergeCell ref="I6:J6"/>
    <mergeCell ref="G9:H9"/>
    <mergeCell ref="B9:D9"/>
    <mergeCell ref="K9:L9"/>
    <mergeCell ref="M9:N9"/>
    <mergeCell ref="O9:P9"/>
    <mergeCell ref="C7:D7"/>
    <mergeCell ref="B7:B8"/>
    <mergeCell ref="C8:D8"/>
    <mergeCell ref="G8:H8"/>
    <mergeCell ref="M8:N8"/>
    <mergeCell ref="E8:F8"/>
    <mergeCell ref="K8:L8"/>
    <mergeCell ref="I8:J8"/>
    <mergeCell ref="E7:F7"/>
    <mergeCell ref="G7:H7"/>
    <mergeCell ref="I7:J7"/>
    <mergeCell ref="B52:C52"/>
    <mergeCell ref="B26:B27"/>
    <mergeCell ref="C26:C27"/>
    <mergeCell ref="D26:F26"/>
    <mergeCell ref="G26:I26"/>
  </mergeCells>
  <hyperlinks>
    <hyperlink ref="A1" location="Index!A1" display="Index"/>
  </hyperlinks>
  <pageMargins left="0.78740157499999996" right="0.78740157499999996" top="0.984251969" bottom="0.984251969" header="0.5" footer="0.5"/>
  <pageSetup paperSize="9" scale="5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35"/>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16.33203125" customWidth="1"/>
    <col min="3" max="3" width="17.33203125" customWidth="1"/>
    <col min="4" max="4" width="11.33203125" customWidth="1"/>
    <col min="5" max="6" width="10.6640625" customWidth="1"/>
    <col min="7" max="7" width="11.33203125" customWidth="1"/>
    <col min="8" max="9" width="10.6640625" customWidth="1"/>
    <col min="10" max="10" width="11.33203125" style="13" customWidth="1"/>
    <col min="11" max="11" width="10.6640625" style="13" customWidth="1"/>
    <col min="12" max="12" width="10.6640625" customWidth="1"/>
    <col min="13" max="13" width="11.33203125" customWidth="1"/>
    <col min="14" max="15" width="10.6640625" customWidth="1"/>
    <col min="16" max="16" width="11.33203125" customWidth="1"/>
    <col min="17" max="23" width="10.6640625" customWidth="1"/>
  </cols>
  <sheetData>
    <row r="1" spans="1:21" x14ac:dyDescent="0.25">
      <c r="A1" s="34" t="s">
        <v>109</v>
      </c>
    </row>
    <row r="2" spans="1:21" x14ac:dyDescent="0.25">
      <c r="B2" s="7"/>
      <c r="C2" s="7"/>
      <c r="D2" s="7"/>
      <c r="E2" s="7"/>
      <c r="F2" s="7"/>
      <c r="G2" s="7"/>
      <c r="H2" s="7"/>
    </row>
    <row r="3" spans="1:21" s="22" customFormat="1" ht="15.6" x14ac:dyDescent="0.3">
      <c r="A3" s="23" t="s">
        <v>87</v>
      </c>
      <c r="B3" s="76" t="s">
        <v>132</v>
      </c>
      <c r="C3" s="21"/>
      <c r="D3" s="21"/>
      <c r="E3" s="21"/>
      <c r="F3" s="21"/>
      <c r="G3" s="21"/>
      <c r="H3" s="21"/>
      <c r="I3" s="23"/>
      <c r="J3" s="41"/>
      <c r="K3" s="19"/>
    </row>
    <row r="4" spans="1:21" ht="13.8" thickBot="1" x14ac:dyDescent="0.3">
      <c r="B4" s="14"/>
      <c r="C4" s="14"/>
      <c r="D4" s="14"/>
      <c r="E4" s="14"/>
      <c r="F4" s="14"/>
      <c r="G4" s="14"/>
      <c r="H4" s="14"/>
      <c r="K4"/>
    </row>
    <row r="5" spans="1:21" ht="20.100000000000001" customHeight="1" x14ac:dyDescent="0.25">
      <c r="A5" s="13"/>
      <c r="B5" s="706" t="s">
        <v>258</v>
      </c>
      <c r="C5" s="707"/>
      <c r="D5" s="590" t="s">
        <v>160</v>
      </c>
      <c r="E5" s="670"/>
      <c r="F5" s="670"/>
      <c r="G5" s="670"/>
      <c r="H5" s="670"/>
      <c r="I5" s="670"/>
      <c r="J5" s="590" t="s">
        <v>162</v>
      </c>
      <c r="K5" s="671"/>
      <c r="L5" s="671"/>
      <c r="M5" s="671"/>
      <c r="N5" s="671"/>
      <c r="O5" s="671"/>
      <c r="P5" s="590" t="s">
        <v>161</v>
      </c>
      <c r="Q5" s="590"/>
      <c r="R5" s="590"/>
      <c r="S5" s="590"/>
      <c r="T5" s="642" t="s">
        <v>163</v>
      </c>
      <c r="U5" s="643"/>
    </row>
    <row r="6" spans="1:21" ht="20.100000000000001" customHeight="1" x14ac:dyDescent="0.25">
      <c r="A6" s="13"/>
      <c r="B6" s="708"/>
      <c r="C6" s="709"/>
      <c r="D6" s="599" t="s">
        <v>165</v>
      </c>
      <c r="E6" s="601"/>
      <c r="F6" s="599" t="s">
        <v>169</v>
      </c>
      <c r="G6" s="601"/>
      <c r="H6" s="599" t="s">
        <v>168</v>
      </c>
      <c r="I6" s="601"/>
      <c r="J6" s="599" t="s">
        <v>165</v>
      </c>
      <c r="K6" s="601"/>
      <c r="L6" s="599" t="s">
        <v>169</v>
      </c>
      <c r="M6" s="601"/>
      <c r="N6" s="599" t="s">
        <v>168</v>
      </c>
      <c r="O6" s="601"/>
      <c r="P6" s="599" t="s">
        <v>165</v>
      </c>
      <c r="Q6" s="601"/>
      <c r="R6" s="599" t="s">
        <v>169</v>
      </c>
      <c r="S6" s="601"/>
      <c r="T6" s="644"/>
      <c r="U6" s="645"/>
    </row>
    <row r="7" spans="1:21" ht="66.900000000000006" customHeight="1" x14ac:dyDescent="0.25">
      <c r="A7" s="13"/>
      <c r="B7" s="710" t="s">
        <v>441</v>
      </c>
      <c r="C7" s="711"/>
      <c r="D7" s="576" t="s">
        <v>555</v>
      </c>
      <c r="E7" s="601"/>
      <c r="F7" s="604" t="s">
        <v>544</v>
      </c>
      <c r="G7" s="605"/>
      <c r="H7" s="628" t="s">
        <v>194</v>
      </c>
      <c r="I7" s="628"/>
      <c r="J7" s="576" t="s">
        <v>565</v>
      </c>
      <c r="K7" s="627"/>
      <c r="L7" s="576" t="s">
        <v>122</v>
      </c>
      <c r="M7" s="576"/>
      <c r="N7" s="628" t="s">
        <v>194</v>
      </c>
      <c r="O7" s="628"/>
      <c r="P7" s="576" t="s">
        <v>556</v>
      </c>
      <c r="Q7" s="601"/>
      <c r="R7" s="576" t="s">
        <v>122</v>
      </c>
      <c r="S7" s="576"/>
      <c r="T7" s="620" t="s">
        <v>545</v>
      </c>
      <c r="U7" s="621"/>
    </row>
    <row r="8" spans="1:21" ht="39.75" customHeight="1" thickBot="1" x14ac:dyDescent="0.3">
      <c r="A8" s="13"/>
      <c r="B8" s="714" t="s">
        <v>547</v>
      </c>
      <c r="C8" s="715"/>
      <c r="D8" s="584" t="s">
        <v>117</v>
      </c>
      <c r="E8" s="622"/>
      <c r="F8" s="610">
        <v>1</v>
      </c>
      <c r="G8" s="622"/>
      <c r="H8" s="619" t="s">
        <v>180</v>
      </c>
      <c r="I8" s="619"/>
      <c r="J8" s="584" t="s">
        <v>117</v>
      </c>
      <c r="K8" s="622"/>
      <c r="L8" s="610">
        <v>1</v>
      </c>
      <c r="M8" s="622"/>
      <c r="N8" s="619" t="s">
        <v>179</v>
      </c>
      <c r="O8" s="619"/>
      <c r="P8" s="584" t="s">
        <v>117</v>
      </c>
      <c r="Q8" s="622"/>
      <c r="R8" s="610">
        <v>1</v>
      </c>
      <c r="S8" s="622"/>
      <c r="T8" s="625" t="s">
        <v>546</v>
      </c>
      <c r="U8" s="629"/>
    </row>
    <row r="9" spans="1:21" s="12" customFormat="1" ht="21.9" customHeight="1" x14ac:dyDescent="0.25">
      <c r="A9" s="37"/>
      <c r="J9" s="37"/>
      <c r="K9" s="57"/>
    </row>
    <row r="10" spans="1:21" s="12" customFormat="1" ht="15.6" x14ac:dyDescent="0.3">
      <c r="A10" s="35"/>
      <c r="B10" s="339" t="s">
        <v>531</v>
      </c>
      <c r="C10" s="19"/>
      <c r="D10" s="19"/>
      <c r="F10" s="339" t="s">
        <v>532</v>
      </c>
      <c r="G10"/>
      <c r="H10"/>
      <c r="I10"/>
      <c r="J10"/>
      <c r="K10"/>
      <c r="L10"/>
      <c r="M10"/>
      <c r="N10"/>
      <c r="O10"/>
      <c r="P10"/>
    </row>
    <row r="11" spans="1:21" x14ac:dyDescent="0.25">
      <c r="A11"/>
      <c r="J11"/>
      <c r="K11"/>
    </row>
    <row r="12" spans="1:21" ht="13.8" x14ac:dyDescent="0.25">
      <c r="A12"/>
      <c r="B12" s="59" t="s">
        <v>24</v>
      </c>
      <c r="F12" s="369" t="s">
        <v>503</v>
      </c>
      <c r="J12"/>
      <c r="K12"/>
    </row>
    <row r="13" spans="1:21" ht="13.8" x14ac:dyDescent="0.25">
      <c r="A13"/>
      <c r="B13" s="60" t="s">
        <v>0</v>
      </c>
      <c r="C13" s="59"/>
      <c r="D13" s="79"/>
      <c r="F13" s="369" t="s">
        <v>495</v>
      </c>
      <c r="G13" s="59"/>
      <c r="H13" s="59"/>
      <c r="I13" s="59"/>
      <c r="J13" s="59"/>
      <c r="K13" s="59"/>
      <c r="L13" s="59"/>
      <c r="M13" s="59"/>
      <c r="N13" s="59"/>
      <c r="O13" s="59"/>
      <c r="P13" s="59"/>
    </row>
    <row r="14" spans="1:21" ht="13.8" x14ac:dyDescent="0.25">
      <c r="A14"/>
      <c r="B14" s="60" t="s">
        <v>248</v>
      </c>
      <c r="C14" s="59"/>
      <c r="D14" s="79"/>
      <c r="E14" s="74"/>
      <c r="F14" s="59"/>
      <c r="G14" s="59"/>
      <c r="H14" s="59"/>
      <c r="I14" s="59"/>
      <c r="J14" s="59"/>
      <c r="K14" s="59"/>
      <c r="L14" s="59"/>
      <c r="M14" s="59"/>
      <c r="N14" s="59"/>
      <c r="O14" s="59"/>
      <c r="P14" s="59"/>
    </row>
    <row r="15" spans="1:21" s="59" customFormat="1" ht="13.8" x14ac:dyDescent="0.25">
      <c r="B15" s="60" t="s">
        <v>33</v>
      </c>
    </row>
    <row r="16" spans="1:21" s="59" customFormat="1" ht="13.8" x14ac:dyDescent="0.25">
      <c r="B16" s="61" t="s">
        <v>34</v>
      </c>
      <c r="D16" s="63"/>
    </row>
    <row r="17" spans="1:18" s="59" customFormat="1" ht="13.8" x14ac:dyDescent="0.25">
      <c r="D17" s="80"/>
      <c r="E17" s="83"/>
      <c r="F17" s="83"/>
      <c r="G17" s="83"/>
      <c r="H17" s="83"/>
      <c r="I17" s="83"/>
      <c r="J17" s="83"/>
      <c r="K17" s="83"/>
      <c r="L17" s="83"/>
      <c r="M17" s="77"/>
      <c r="N17" s="77"/>
    </row>
    <row r="18" spans="1:18" ht="12.75" customHeight="1" x14ac:dyDescent="0.25">
      <c r="A18"/>
      <c r="D18" s="4"/>
      <c r="E18" s="4"/>
      <c r="F18" s="4"/>
      <c r="G18" s="4"/>
      <c r="H18" s="4"/>
      <c r="I18" s="4"/>
      <c r="J18" s="4"/>
      <c r="K18" s="4"/>
      <c r="L18" s="4"/>
      <c r="M18" s="77"/>
      <c r="N18" s="77"/>
    </row>
    <row r="19" spans="1:18" ht="12.75" customHeight="1" x14ac:dyDescent="0.3">
      <c r="A19"/>
      <c r="B19" s="371" t="s">
        <v>534</v>
      </c>
      <c r="C19" s="165"/>
    </row>
    <row r="20" spans="1:18" ht="13.8" thickBot="1" x14ac:dyDescent="0.3">
      <c r="A20" s="5"/>
      <c r="K20"/>
    </row>
    <row r="21" spans="1:18" ht="30" customHeight="1" x14ac:dyDescent="0.25">
      <c r="A21" s="5"/>
      <c r="B21" s="712" t="s">
        <v>258</v>
      </c>
      <c r="C21" s="707"/>
      <c r="D21" s="616" t="s">
        <v>196</v>
      </c>
      <c r="E21" s="616"/>
      <c r="F21" s="617"/>
      <c r="G21" s="618" t="s">
        <v>177</v>
      </c>
      <c r="H21" s="618"/>
      <c r="I21" s="618"/>
      <c r="J21" s="616" t="s">
        <v>176</v>
      </c>
      <c r="K21" s="616"/>
      <c r="L21" s="616"/>
      <c r="M21" s="618" t="s">
        <v>162</v>
      </c>
      <c r="N21" s="578"/>
      <c r="O21" s="578"/>
      <c r="P21" s="611" t="s">
        <v>161</v>
      </c>
      <c r="Q21" s="611"/>
      <c r="R21" s="639" t="s">
        <v>163</v>
      </c>
    </row>
    <row r="22" spans="1:18" ht="30" customHeight="1" x14ac:dyDescent="0.25">
      <c r="A22"/>
      <c r="B22" s="713"/>
      <c r="C22" s="709"/>
      <c r="D22" s="307" t="s">
        <v>165</v>
      </c>
      <c r="E22" s="20" t="s">
        <v>169</v>
      </c>
      <c r="F22" s="20" t="s">
        <v>168</v>
      </c>
      <c r="G22" s="307" t="s">
        <v>165</v>
      </c>
      <c r="H22" s="20" t="s">
        <v>169</v>
      </c>
      <c r="I22" s="20" t="s">
        <v>168</v>
      </c>
      <c r="J22" s="307" t="s">
        <v>165</v>
      </c>
      <c r="K22" s="20" t="s">
        <v>169</v>
      </c>
      <c r="L22" s="20" t="s">
        <v>168</v>
      </c>
      <c r="M22" s="307" t="s">
        <v>165</v>
      </c>
      <c r="N22" s="20" t="s">
        <v>169</v>
      </c>
      <c r="O22" s="20" t="s">
        <v>168</v>
      </c>
      <c r="P22" s="307" t="s">
        <v>165</v>
      </c>
      <c r="Q22" s="20" t="s">
        <v>169</v>
      </c>
      <c r="R22" s="640"/>
    </row>
    <row r="23" spans="1:18" ht="15" customHeight="1" x14ac:dyDescent="0.25">
      <c r="A23"/>
      <c r="B23" s="702" t="s">
        <v>249</v>
      </c>
      <c r="C23" s="703"/>
      <c r="D23" s="102">
        <v>164303</v>
      </c>
      <c r="E23" s="103">
        <f>D23/$D$35</f>
        <v>7.8415473195092983E-2</v>
      </c>
      <c r="F23" s="183">
        <v>2.2000000000000002</v>
      </c>
      <c r="G23" s="102">
        <v>62585</v>
      </c>
      <c r="H23" s="178">
        <f>G23/$G$35</f>
        <v>8.6435729438281705E-2</v>
      </c>
      <c r="I23" s="181">
        <v>5.0999999999999996</v>
      </c>
      <c r="J23" s="102">
        <v>16719</v>
      </c>
      <c r="K23" s="103">
        <f>J23/J35</f>
        <v>7.6148790519090709E-2</v>
      </c>
      <c r="L23" s="184">
        <v>3.7</v>
      </c>
      <c r="M23" s="282">
        <v>243607</v>
      </c>
      <c r="N23" s="212">
        <f>M23/M35</f>
        <v>8.0162650477523342E-2</v>
      </c>
      <c r="O23" s="211">
        <v>3.1</v>
      </c>
      <c r="P23" s="202">
        <v>540986</v>
      </c>
      <c r="Q23" s="203">
        <f>P23/$P$35</f>
        <v>8.1869617519764612E-2</v>
      </c>
      <c r="R23" s="204">
        <f>M23/P23</f>
        <v>0.45030185624027241</v>
      </c>
    </row>
    <row r="24" spans="1:18" ht="15" customHeight="1" x14ac:dyDescent="0.25">
      <c r="A24"/>
      <c r="B24" s="702" t="s">
        <v>275</v>
      </c>
      <c r="C24" s="703"/>
      <c r="D24" s="29">
        <v>157005</v>
      </c>
      <c r="E24" s="103">
        <f t="shared" ref="E24:E34" si="0">D24/$D$35</f>
        <v>7.4932419791455873E-2</v>
      </c>
      <c r="F24" s="175">
        <v>2.2000000000000002</v>
      </c>
      <c r="G24" s="29">
        <v>57766</v>
      </c>
      <c r="H24" s="178">
        <f t="shared" ref="H24:H34" si="1">G24/$G$35</f>
        <v>7.9780240420736295E-2</v>
      </c>
      <c r="I24" s="180">
        <v>5.0999999999999996</v>
      </c>
      <c r="J24" s="29">
        <v>15549</v>
      </c>
      <c r="K24" s="30">
        <f>J24/J35</f>
        <v>7.0819878209303286E-2</v>
      </c>
      <c r="L24" s="185">
        <v>3.8</v>
      </c>
      <c r="M24" s="282">
        <v>230320</v>
      </c>
      <c r="N24" s="212">
        <f>M24/M35</f>
        <v>7.5790357657962118E-2</v>
      </c>
      <c r="O24" s="211">
        <v>3</v>
      </c>
      <c r="P24" s="202">
        <v>515683</v>
      </c>
      <c r="Q24" s="203">
        <f t="shared" ref="Q24:Q34" si="2">P24/$P$35</f>
        <v>7.8040411344184088E-2</v>
      </c>
      <c r="R24" s="204">
        <f>M24/P24</f>
        <v>0.44663097290389636</v>
      </c>
    </row>
    <row r="25" spans="1:18" ht="15" customHeight="1" x14ac:dyDescent="0.25">
      <c r="A25"/>
      <c r="B25" s="702" t="s">
        <v>250</v>
      </c>
      <c r="C25" s="703"/>
      <c r="D25" s="29">
        <v>185341</v>
      </c>
      <c r="E25" s="103">
        <f t="shared" si="0"/>
        <v>8.8456097682037022E-2</v>
      </c>
      <c r="F25" s="175">
        <v>2.2999999999999998</v>
      </c>
      <c r="G25" s="29">
        <v>63310</v>
      </c>
      <c r="H25" s="178">
        <f t="shared" si="1"/>
        <v>8.7437022141689136E-2</v>
      </c>
      <c r="I25" s="180">
        <v>5</v>
      </c>
      <c r="J25" s="29">
        <v>17806</v>
      </c>
      <c r="K25" s="30">
        <f>J25/J35</f>
        <v>8.1099668878696643E-2</v>
      </c>
      <c r="L25" s="185">
        <v>4.0999999999999996</v>
      </c>
      <c r="M25" s="282">
        <v>266457</v>
      </c>
      <c r="N25" s="212">
        <f>M25/M35</f>
        <v>8.7681796328879874E-2</v>
      </c>
      <c r="O25" s="211">
        <v>3.1</v>
      </c>
      <c r="P25" s="202">
        <v>602837</v>
      </c>
      <c r="Q25" s="203">
        <f t="shared" si="2"/>
        <v>9.1229781578011884E-2</v>
      </c>
      <c r="R25" s="204">
        <f t="shared" ref="R25:R34" si="3">M25/P25</f>
        <v>0.44200505277546004</v>
      </c>
    </row>
    <row r="26" spans="1:18" ht="15" customHeight="1" x14ac:dyDescent="0.25">
      <c r="A26"/>
      <c r="B26" s="702" t="s">
        <v>251</v>
      </c>
      <c r="C26" s="703"/>
      <c r="D26" s="29">
        <v>180573</v>
      </c>
      <c r="E26" s="103">
        <f t="shared" si="0"/>
        <v>8.6180515518630374E-2</v>
      </c>
      <c r="F26" s="175">
        <v>2.4</v>
      </c>
      <c r="G26" s="29">
        <v>59565</v>
      </c>
      <c r="H26" s="178">
        <f t="shared" si="1"/>
        <v>8.2264827418570732E-2</v>
      </c>
      <c r="I26" s="180">
        <v>4.8</v>
      </c>
      <c r="J26" s="29">
        <v>16908</v>
      </c>
      <c r="K26" s="30">
        <f>J26/J35</f>
        <v>7.7009614815287147E-2</v>
      </c>
      <c r="L26" s="185">
        <v>4.2</v>
      </c>
      <c r="M26" s="282">
        <v>257046</v>
      </c>
      <c r="N26" s="212">
        <f>M26/M35</f>
        <v>8.4584961247605631E-2</v>
      </c>
      <c r="O26" s="211">
        <v>3.1</v>
      </c>
      <c r="P26" s="205">
        <v>551756</v>
      </c>
      <c r="Q26" s="203">
        <f t="shared" si="2"/>
        <v>8.349948553980184E-2</v>
      </c>
      <c r="R26" s="204">
        <f t="shared" si="3"/>
        <v>0.46586897106692088</v>
      </c>
    </row>
    <row r="27" spans="1:18" ht="15" customHeight="1" x14ac:dyDescent="0.25">
      <c r="A27"/>
      <c r="B27" s="702" t="s">
        <v>252</v>
      </c>
      <c r="C27" s="703"/>
      <c r="D27" s="29">
        <v>195737</v>
      </c>
      <c r="E27" s="103">
        <f t="shared" si="0"/>
        <v>9.341770677825674E-2</v>
      </c>
      <c r="F27" s="175">
        <v>2.4</v>
      </c>
      <c r="G27" s="29">
        <v>62305</v>
      </c>
      <c r="H27" s="178">
        <f t="shared" si="1"/>
        <v>8.6049023290758822E-2</v>
      </c>
      <c r="I27" s="180">
        <v>4.5999999999999996</v>
      </c>
      <c r="J27" s="29">
        <v>17963</v>
      </c>
      <c r="K27" s="30">
        <f>J27/J35</f>
        <v>8.1814745145907447E-2</v>
      </c>
      <c r="L27" s="185">
        <v>4.2</v>
      </c>
      <c r="M27" s="282">
        <v>276005</v>
      </c>
      <c r="N27" s="212">
        <f>M27/M35</f>
        <v>9.0823713378715851E-2</v>
      </c>
      <c r="O27" s="211">
        <v>3</v>
      </c>
      <c r="P27" s="205">
        <v>558798</v>
      </c>
      <c r="Q27" s="203">
        <f t="shared" si="2"/>
        <v>8.456518011706296E-2</v>
      </c>
      <c r="R27" s="204">
        <f t="shared" si="3"/>
        <v>0.49392624884126285</v>
      </c>
    </row>
    <row r="28" spans="1:18" ht="15" customHeight="1" x14ac:dyDescent="0.25">
      <c r="A28"/>
      <c r="B28" s="702" t="s">
        <v>253</v>
      </c>
      <c r="C28" s="703"/>
      <c r="D28" s="29">
        <v>187307</v>
      </c>
      <c r="E28" s="103">
        <f t="shared" si="0"/>
        <v>8.9394393515354456E-2</v>
      </c>
      <c r="F28" s="175">
        <v>2.4</v>
      </c>
      <c r="G28" s="29">
        <v>59572</v>
      </c>
      <c r="H28" s="178">
        <f t="shared" si="1"/>
        <v>8.2274495072258799E-2</v>
      </c>
      <c r="I28" s="180">
        <v>4.7</v>
      </c>
      <c r="J28" s="29">
        <v>18323</v>
      </c>
      <c r="K28" s="30">
        <f>J28/J35</f>
        <v>8.345441047199588E-2</v>
      </c>
      <c r="L28" s="185">
        <v>4.2</v>
      </c>
      <c r="M28" s="282">
        <v>265202</v>
      </c>
      <c r="N28" s="212">
        <f>M28/M35</f>
        <v>8.7268819171617176E-2</v>
      </c>
      <c r="O28" s="211">
        <v>3</v>
      </c>
      <c r="P28" s="205">
        <v>579373</v>
      </c>
      <c r="Q28" s="203">
        <f t="shared" si="2"/>
        <v>8.7678878771869473E-2</v>
      </c>
      <c r="R28" s="204">
        <f t="shared" si="3"/>
        <v>0.45773965994273119</v>
      </c>
    </row>
    <row r="29" spans="1:18" ht="15" customHeight="1" x14ac:dyDescent="0.25">
      <c r="A29"/>
      <c r="B29" s="702" t="s">
        <v>254</v>
      </c>
      <c r="C29" s="703"/>
      <c r="D29" s="29">
        <v>181793</v>
      </c>
      <c r="E29" s="103">
        <f t="shared" si="0"/>
        <v>8.6762774377555738E-2</v>
      </c>
      <c r="F29" s="175">
        <v>2.2999999999999998</v>
      </c>
      <c r="G29" s="29">
        <v>58494</v>
      </c>
      <c r="H29" s="178">
        <f t="shared" si="1"/>
        <v>8.078567640429575E-2</v>
      </c>
      <c r="I29" s="180">
        <v>4.5</v>
      </c>
      <c r="J29" s="29">
        <v>19261</v>
      </c>
      <c r="K29" s="30">
        <f>J29/J35</f>
        <v>8.7726649571637436E-2</v>
      </c>
      <c r="L29" s="185">
        <v>4.0999999999999996</v>
      </c>
      <c r="M29" s="282">
        <v>259548</v>
      </c>
      <c r="N29" s="212">
        <f>M29/M35</f>
        <v>8.540828303841938E-2</v>
      </c>
      <c r="O29" s="211">
        <v>2.9</v>
      </c>
      <c r="P29" s="205">
        <v>525589</v>
      </c>
      <c r="Q29" s="203">
        <f t="shared" si="2"/>
        <v>7.9539526720831144E-2</v>
      </c>
      <c r="R29" s="204">
        <f t="shared" si="3"/>
        <v>0.49382312034688702</v>
      </c>
    </row>
    <row r="30" spans="1:18" ht="15" customHeight="1" x14ac:dyDescent="0.25">
      <c r="A30"/>
      <c r="B30" s="702" t="s">
        <v>276</v>
      </c>
      <c r="C30" s="703"/>
      <c r="D30" s="29">
        <v>164868</v>
      </c>
      <c r="E30" s="103">
        <f t="shared" si="0"/>
        <v>7.8685125863365804E-2</v>
      </c>
      <c r="F30" s="175">
        <v>2.2999999999999998</v>
      </c>
      <c r="G30" s="29">
        <v>57852</v>
      </c>
      <c r="H30" s="178">
        <f t="shared" si="1"/>
        <v>7.9899014451761174E-2</v>
      </c>
      <c r="I30" s="180">
        <v>4.9000000000000004</v>
      </c>
      <c r="J30" s="29">
        <v>18182</v>
      </c>
      <c r="K30" s="30">
        <f>J30/J35</f>
        <v>8.2812208219277914E-2</v>
      </c>
      <c r="L30" s="185">
        <v>4.3</v>
      </c>
      <c r="M30" s="282">
        <v>240902</v>
      </c>
      <c r="N30" s="212">
        <f>M30/M35</f>
        <v>7.9272528397526881E-2</v>
      </c>
      <c r="O30" s="211">
        <v>3.1</v>
      </c>
      <c r="P30" s="205">
        <v>518644</v>
      </c>
      <c r="Q30" s="203">
        <f t="shared" si="2"/>
        <v>7.8488511549135831E-2</v>
      </c>
      <c r="R30" s="204">
        <f t="shared" si="3"/>
        <v>0.46448430908291621</v>
      </c>
    </row>
    <row r="31" spans="1:18" ht="15" customHeight="1" x14ac:dyDescent="0.25">
      <c r="A31"/>
      <c r="B31" s="702" t="s">
        <v>255</v>
      </c>
      <c r="C31" s="703"/>
      <c r="D31" s="29">
        <v>171481</v>
      </c>
      <c r="E31" s="103">
        <f t="shared" si="0"/>
        <v>8.1841255235557117E-2</v>
      </c>
      <c r="F31" s="175">
        <v>2.4</v>
      </c>
      <c r="G31" s="29">
        <v>58669</v>
      </c>
      <c r="H31" s="178">
        <f t="shared" si="1"/>
        <v>8.1027367746497547E-2</v>
      </c>
      <c r="I31" s="180">
        <v>5.6</v>
      </c>
      <c r="J31" s="29">
        <v>18338</v>
      </c>
      <c r="K31" s="30">
        <f>J31/J35</f>
        <v>8.35227298605829E-2</v>
      </c>
      <c r="L31" s="185">
        <v>4.2</v>
      </c>
      <c r="M31" s="282">
        <v>248488</v>
      </c>
      <c r="N31" s="212">
        <f>M31/M35</f>
        <v>8.1768819007084451E-2</v>
      </c>
      <c r="O31" s="211">
        <v>3.3</v>
      </c>
      <c r="P31" s="205">
        <v>556112</v>
      </c>
      <c r="Q31" s="203">
        <f t="shared" si="2"/>
        <v>8.4158696783560638E-2</v>
      </c>
      <c r="R31" s="204">
        <f t="shared" si="3"/>
        <v>0.44683085421641683</v>
      </c>
    </row>
    <row r="32" spans="1:18" ht="15" customHeight="1" x14ac:dyDescent="0.25">
      <c r="A32"/>
      <c r="B32" s="702" t="s">
        <v>277</v>
      </c>
      <c r="C32" s="703"/>
      <c r="D32" s="29">
        <v>179624</v>
      </c>
      <c r="E32" s="103">
        <f t="shared" si="0"/>
        <v>8.5727594488204009E-2</v>
      </c>
      <c r="F32" s="175">
        <v>2.5</v>
      </c>
      <c r="G32" s="29">
        <v>60617</v>
      </c>
      <c r="H32" s="178">
        <f t="shared" si="1"/>
        <v>8.3717737658549521E-2</v>
      </c>
      <c r="I32" s="180">
        <v>6.3</v>
      </c>
      <c r="J32" s="29">
        <v>21388</v>
      </c>
      <c r="K32" s="30">
        <f>J32/J35</f>
        <v>9.7414338873276649E-2</v>
      </c>
      <c r="L32" s="185">
        <v>4</v>
      </c>
      <c r="M32" s="282">
        <v>261629</v>
      </c>
      <c r="N32" s="212">
        <f>M32/M35</f>
        <v>8.6093068268908349E-2</v>
      </c>
      <c r="O32" s="211">
        <v>3.5</v>
      </c>
      <c r="P32" s="205">
        <v>573044</v>
      </c>
      <c r="Q32" s="203">
        <f t="shared" si="2"/>
        <v>8.6721085392220856E-2</v>
      </c>
      <c r="R32" s="204">
        <f t="shared" si="3"/>
        <v>0.4565600547252916</v>
      </c>
    </row>
    <row r="33" spans="1:18" ht="15" customHeight="1" x14ac:dyDescent="0.25">
      <c r="A33"/>
      <c r="B33" s="702" t="s">
        <v>256</v>
      </c>
      <c r="C33" s="703"/>
      <c r="D33" s="29">
        <v>162642</v>
      </c>
      <c r="E33" s="103">
        <f t="shared" si="0"/>
        <v>7.7622742076506906E-2</v>
      </c>
      <c r="F33" s="175">
        <v>2.5</v>
      </c>
      <c r="G33" s="29">
        <v>59146</v>
      </c>
      <c r="H33" s="178">
        <f t="shared" si="1"/>
        <v>8.1686149290670432E-2</v>
      </c>
      <c r="I33" s="180">
        <v>5.4</v>
      </c>
      <c r="J33" s="29">
        <v>20568</v>
      </c>
      <c r="K33" s="30">
        <f>J33/J35</f>
        <v>9.3679545630519639E-2</v>
      </c>
      <c r="L33" s="185">
        <v>4.0999999999999996</v>
      </c>
      <c r="M33" s="282">
        <v>242356</v>
      </c>
      <c r="N33" s="212">
        <f>M33/M35</f>
        <v>7.9750989582116474E-2</v>
      </c>
      <c r="O33" s="211">
        <v>3.3</v>
      </c>
      <c r="P33" s="205">
        <v>543455</v>
      </c>
      <c r="Q33" s="203">
        <f t="shared" si="2"/>
        <v>8.2243261358341396E-2</v>
      </c>
      <c r="R33" s="204">
        <f t="shared" si="3"/>
        <v>0.44595412683662861</v>
      </c>
    </row>
    <row r="34" spans="1:18" ht="15" customHeight="1" x14ac:dyDescent="0.25">
      <c r="A34"/>
      <c r="B34" s="702" t="s">
        <v>257</v>
      </c>
      <c r="C34" s="703"/>
      <c r="D34" s="29">
        <v>164614</v>
      </c>
      <c r="E34" s="103">
        <f t="shared" si="0"/>
        <v>7.8563901477982978E-2</v>
      </c>
      <c r="F34" s="175">
        <v>2.5</v>
      </c>
      <c r="G34" s="29">
        <v>64183</v>
      </c>
      <c r="H34" s="178">
        <f t="shared" si="1"/>
        <v>8.8642716665930085E-2</v>
      </c>
      <c r="I34" s="180">
        <v>4.9000000000000004</v>
      </c>
      <c r="J34" s="29">
        <v>18552</v>
      </c>
      <c r="K34" s="30">
        <f>J34/J35</f>
        <v>8.4497419804424365E-2</v>
      </c>
      <c r="L34" s="185">
        <v>4.2</v>
      </c>
      <c r="M34" s="282">
        <v>247349</v>
      </c>
      <c r="N34" s="212">
        <f>M34/M35</f>
        <v>8.1394013443640459E-2</v>
      </c>
      <c r="O34" s="211">
        <v>3.3</v>
      </c>
      <c r="P34" s="205">
        <v>541620</v>
      </c>
      <c r="Q34" s="203">
        <f t="shared" si="2"/>
        <v>8.1965563325215263E-2</v>
      </c>
      <c r="R34" s="204">
        <f t="shared" si="3"/>
        <v>0.45668365274546729</v>
      </c>
    </row>
    <row r="35" spans="1:18" ht="27.75" customHeight="1" thickBot="1" x14ac:dyDescent="0.3">
      <c r="A35"/>
      <c r="B35" s="704" t="s">
        <v>547</v>
      </c>
      <c r="C35" s="705"/>
      <c r="D35" s="292">
        <f>SUM(D23:D34)</f>
        <v>2095288</v>
      </c>
      <c r="E35" s="293">
        <f>SUM(E23:E34)</f>
        <v>1</v>
      </c>
      <c r="F35" s="299">
        <f>(D23*F23+D24*F24+D25*F25+D26*F26+D27*F27+D28*F28+D29*F29+D30*F30+D31*F31+D32*F32+D33*F33+D34*F34)/D35</f>
        <v>2.3681314454146638</v>
      </c>
      <c r="G35" s="292">
        <f>SUM(G23:G34)</f>
        <v>724064</v>
      </c>
      <c r="H35" s="295">
        <f>SUM(H23:H34)</f>
        <v>0.99999999999999989</v>
      </c>
      <c r="I35" s="299">
        <f>(G23*I23+G24*I24+G25*I25+G26*I26+G27*I27+G28*I28+G29*I29+G30*I30+G31*I31+G32*I32+G33*I33+G34*I34)/G35</f>
        <v>5.0739436016705701</v>
      </c>
      <c r="J35" s="292">
        <f>SUM(J23:J34)</f>
        <v>219557</v>
      </c>
      <c r="K35" s="293">
        <f>SUM(K23:K34)</f>
        <v>1</v>
      </c>
      <c r="L35" s="299">
        <f>(J23*L23+J24*L24+J25*L25+J26*L26+J27*L27+J28*L28+J29*L29+J30*L30+J31*L31+J32*L32+J33*L33+J34*L34)/J35</f>
        <v>4.0961454200959198</v>
      </c>
      <c r="M35" s="292">
        <f>SUM(M23:M34)</f>
        <v>3038909</v>
      </c>
      <c r="N35" s="293">
        <f>SUM(N23:N34)</f>
        <v>1</v>
      </c>
      <c r="O35" s="299">
        <f>(M23*O23+M24*O24+M25*O25+M26*O26+M27*O27+M28*O28+M29*O29+M30*O30+M31*O31+M32*O32+M33*O33+M34*O34)/M35</f>
        <v>3.1405500460856186</v>
      </c>
      <c r="P35" s="292">
        <f>SUM(P23:P34)</f>
        <v>6607897</v>
      </c>
      <c r="Q35" s="295">
        <f>SUM(Q23:Q34)</f>
        <v>1</v>
      </c>
      <c r="R35" s="298">
        <f>M35/P35</f>
        <v>0.45989049163447915</v>
      </c>
    </row>
  </sheetData>
  <mergeCells count="53">
    <mergeCell ref="B5:C6"/>
    <mergeCell ref="B7:C7"/>
    <mergeCell ref="B21:C22"/>
    <mergeCell ref="D6:E6"/>
    <mergeCell ref="D7:E7"/>
    <mergeCell ref="D8:E8"/>
    <mergeCell ref="B8:C8"/>
    <mergeCell ref="B26:C26"/>
    <mergeCell ref="B28:C28"/>
    <mergeCell ref="B27:C27"/>
    <mergeCell ref="B35:C35"/>
    <mergeCell ref="B31:C31"/>
    <mergeCell ref="B32:C32"/>
    <mergeCell ref="B33:C33"/>
    <mergeCell ref="B34:C34"/>
    <mergeCell ref="B29:C29"/>
    <mergeCell ref="B30:C30"/>
    <mergeCell ref="B23:C23"/>
    <mergeCell ref="B24:C24"/>
    <mergeCell ref="B25:C25"/>
    <mergeCell ref="D21:F21"/>
    <mergeCell ref="G21:I21"/>
    <mergeCell ref="R21:R22"/>
    <mergeCell ref="J21:L21"/>
    <mergeCell ref="P5:S5"/>
    <mergeCell ref="T5:U6"/>
    <mergeCell ref="P6:Q6"/>
    <mergeCell ref="R6:S6"/>
    <mergeCell ref="P7:Q7"/>
    <mergeCell ref="R7:S7"/>
    <mergeCell ref="T7:U7"/>
    <mergeCell ref="P8:Q8"/>
    <mergeCell ref="R8:S8"/>
    <mergeCell ref="T8:U8"/>
    <mergeCell ref="M21:O21"/>
    <mergeCell ref="P21:Q21"/>
    <mergeCell ref="J6:K6"/>
    <mergeCell ref="J7:K7"/>
    <mergeCell ref="H6:I6"/>
    <mergeCell ref="H7:I7"/>
    <mergeCell ref="H8:I8"/>
    <mergeCell ref="D5:I5"/>
    <mergeCell ref="L6:M6"/>
    <mergeCell ref="L7:M7"/>
    <mergeCell ref="L8:M8"/>
    <mergeCell ref="J5:O5"/>
    <mergeCell ref="F7:G7"/>
    <mergeCell ref="F6:G6"/>
    <mergeCell ref="F8:G8"/>
    <mergeCell ref="J8:K8"/>
    <mergeCell ref="N6:O6"/>
    <mergeCell ref="N7:O7"/>
    <mergeCell ref="N8:O8"/>
  </mergeCells>
  <phoneticPr fontId="4" type="noConversion"/>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52"/>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20.33203125" customWidth="1"/>
    <col min="3" max="3" width="16" customWidth="1"/>
    <col min="4" max="6" width="17.6640625" customWidth="1"/>
    <col min="7" max="11" width="11.44140625" customWidth="1"/>
    <col min="12" max="12" width="17.109375" customWidth="1"/>
    <col min="13" max="13" width="13.5546875" customWidth="1"/>
    <col min="14" max="14" width="14.88671875" customWidth="1"/>
    <col min="15" max="15" width="18.44140625" customWidth="1"/>
    <col min="16" max="16" width="17.5546875" customWidth="1"/>
    <col min="17" max="17" width="17.109375" customWidth="1"/>
    <col min="18" max="18" width="12.33203125" customWidth="1"/>
    <col min="19" max="19" width="14.88671875" customWidth="1"/>
    <col min="20" max="20" width="16" customWidth="1"/>
  </cols>
  <sheetData>
    <row r="1" spans="1:16" x14ac:dyDescent="0.25">
      <c r="A1" s="34" t="s">
        <v>109</v>
      </c>
    </row>
    <row r="2" spans="1:16" x14ac:dyDescent="0.25">
      <c r="B2" s="7"/>
      <c r="C2" s="7"/>
      <c r="D2" s="7"/>
      <c r="E2" s="7"/>
    </row>
    <row r="3" spans="1:16" s="22" customFormat="1" ht="15.6" x14ac:dyDescent="0.3">
      <c r="A3" s="23" t="s">
        <v>88</v>
      </c>
      <c r="B3" s="76" t="s">
        <v>280</v>
      </c>
      <c r="C3" s="21"/>
      <c r="D3" s="21"/>
      <c r="E3" s="21"/>
      <c r="F3" s="23"/>
    </row>
    <row r="4" spans="1:16" s="22" customFormat="1" ht="15.6" x14ac:dyDescent="0.3">
      <c r="A4" s="23"/>
      <c r="B4" s="76"/>
      <c r="C4" s="21"/>
      <c r="D4" s="21"/>
      <c r="E4" s="21"/>
      <c r="F4" s="23"/>
    </row>
    <row r="5" spans="1:16" s="22" customFormat="1" ht="15.6" x14ac:dyDescent="0.3">
      <c r="A5" s="23"/>
      <c r="B5" s="382" t="s">
        <v>660</v>
      </c>
      <c r="C5" s="21"/>
      <c r="D5" s="28"/>
      <c r="E5" s="131"/>
      <c r="F5" s="33"/>
      <c r="G5" s="32"/>
      <c r="H5" s="32"/>
      <c r="I5" s="32"/>
      <c r="J5" s="32"/>
      <c r="K5" s="32"/>
      <c r="L5" s="32"/>
      <c r="M5" s="32"/>
      <c r="N5" s="32"/>
      <c r="O5" s="32"/>
      <c r="P5" s="32"/>
    </row>
    <row r="6" spans="1:16" s="22" customFormat="1" ht="15.6" x14ac:dyDescent="0.3">
      <c r="A6" s="23"/>
      <c r="C6" s="21"/>
      <c r="D6" s="21"/>
      <c r="E6" s="21"/>
      <c r="F6" s="23"/>
    </row>
    <row r="7" spans="1:16" s="22" customFormat="1" ht="15.6" x14ac:dyDescent="0.3">
      <c r="A7" s="23"/>
      <c r="B7" s="76"/>
      <c r="C7" s="21"/>
      <c r="D7" s="21"/>
      <c r="E7" s="21"/>
      <c r="F7" s="23"/>
    </row>
    <row r="8" spans="1:16" s="22" customFormat="1" ht="15.6" x14ac:dyDescent="0.3">
      <c r="A8" s="360" t="s">
        <v>638</v>
      </c>
      <c r="B8" s="76"/>
      <c r="C8" s="21"/>
      <c r="D8" s="21"/>
      <c r="E8" s="21"/>
      <c r="F8" s="23"/>
    </row>
    <row r="9" spans="1:16" s="22" customFormat="1" ht="15.6" x14ac:dyDescent="0.3">
      <c r="A9" s="76"/>
      <c r="B9" s="76"/>
      <c r="C9" s="21"/>
      <c r="D9" s="21"/>
      <c r="E9" s="21"/>
      <c r="F9" s="23"/>
    </row>
    <row r="10" spans="1:16" s="22" customFormat="1" ht="15.6" x14ac:dyDescent="0.3">
      <c r="A10" s="76"/>
      <c r="B10" s="647" t="s">
        <v>651</v>
      </c>
      <c r="C10" s="647"/>
      <c r="D10" s="647"/>
      <c r="E10" s="647"/>
      <c r="F10" s="647"/>
      <c r="G10" s="647"/>
      <c r="H10" s="647"/>
      <c r="I10" s="647"/>
      <c r="J10" s="647"/>
    </row>
    <row r="11" spans="1:16" s="22" customFormat="1" ht="55.5" customHeight="1" x14ac:dyDescent="0.3">
      <c r="A11" s="76"/>
      <c r="B11" s="647"/>
      <c r="C11" s="647"/>
      <c r="D11" s="647"/>
      <c r="E11" s="647"/>
      <c r="F11" s="647"/>
      <c r="G11" s="647"/>
      <c r="H11" s="647"/>
      <c r="I11" s="647"/>
      <c r="J11" s="647"/>
    </row>
    <row r="12" spans="1:16" s="22" customFormat="1" ht="16.2" thickBot="1" x14ac:dyDescent="0.35">
      <c r="A12" s="23"/>
      <c r="B12" s="76"/>
      <c r="C12" s="21"/>
      <c r="D12" s="21"/>
      <c r="E12" s="21"/>
      <c r="F12" s="23"/>
    </row>
    <row r="13" spans="1:16" s="22" customFormat="1" ht="28.5" customHeight="1" x14ac:dyDescent="0.3">
      <c r="A13" s="23"/>
      <c r="B13" s="76"/>
      <c r="C13" s="21"/>
      <c r="D13" s="21"/>
      <c r="E13" s="21"/>
      <c r="F13" s="23"/>
      <c r="L13" s="237" t="s">
        <v>278</v>
      </c>
      <c r="M13" s="229" t="s">
        <v>279</v>
      </c>
      <c r="N13" s="238" t="s">
        <v>103</v>
      </c>
      <c r="O13" s="229" t="s">
        <v>104</v>
      </c>
      <c r="P13" s="230" t="s">
        <v>162</v>
      </c>
    </row>
    <row r="14" spans="1:16" s="22" customFormat="1" ht="15.6" x14ac:dyDescent="0.3">
      <c r="A14" s="23"/>
      <c r="B14" s="76"/>
      <c r="C14" s="21"/>
      <c r="D14" s="21"/>
      <c r="E14" s="21"/>
      <c r="F14" s="23"/>
      <c r="L14" s="239" t="s">
        <v>249</v>
      </c>
      <c r="M14" s="135">
        <v>7.8415473195092983E-2</v>
      </c>
      <c r="N14" s="135">
        <v>8.6435729438281705E-2</v>
      </c>
      <c r="O14" s="135">
        <v>7.6148790519090709E-2</v>
      </c>
      <c r="P14" s="232">
        <v>8.0162650477523342E-2</v>
      </c>
    </row>
    <row r="15" spans="1:16" s="22" customFormat="1" ht="15.6" x14ac:dyDescent="0.3">
      <c r="A15" s="23"/>
      <c r="B15" s="76"/>
      <c r="C15" s="21"/>
      <c r="D15" s="21"/>
      <c r="E15" s="21"/>
      <c r="F15" s="23"/>
      <c r="L15" s="239" t="s">
        <v>275</v>
      </c>
      <c r="M15" s="135">
        <v>7.4932419791455873E-2</v>
      </c>
      <c r="N15" s="135">
        <v>7.9780240420736295E-2</v>
      </c>
      <c r="O15" s="135">
        <v>7.0819878209303286E-2</v>
      </c>
      <c r="P15" s="232">
        <v>7.5790357657962118E-2</v>
      </c>
    </row>
    <row r="16" spans="1:16" s="22" customFormat="1" ht="15.6" x14ac:dyDescent="0.3">
      <c r="A16" s="23"/>
      <c r="B16" s="76"/>
      <c r="C16" s="21"/>
      <c r="D16" s="21"/>
      <c r="E16" s="21"/>
      <c r="F16" s="23"/>
      <c r="L16" s="239" t="s">
        <v>250</v>
      </c>
      <c r="M16" s="135">
        <v>8.8456097682037022E-2</v>
      </c>
      <c r="N16" s="135">
        <v>8.7437022141689136E-2</v>
      </c>
      <c r="O16" s="135">
        <v>8.1099668878696643E-2</v>
      </c>
      <c r="P16" s="232">
        <v>8.7681796328879874E-2</v>
      </c>
    </row>
    <row r="17" spans="1:16" s="22" customFormat="1" ht="15.6" x14ac:dyDescent="0.3">
      <c r="A17" s="23"/>
      <c r="B17" s="76"/>
      <c r="C17" s="21"/>
      <c r="D17" s="21"/>
      <c r="E17" s="21"/>
      <c r="F17" s="23"/>
      <c r="L17" s="239" t="s">
        <v>251</v>
      </c>
      <c r="M17" s="135">
        <v>8.6180515518630374E-2</v>
      </c>
      <c r="N17" s="135">
        <v>8.2264827418570732E-2</v>
      </c>
      <c r="O17" s="135">
        <v>7.7009614815287147E-2</v>
      </c>
      <c r="P17" s="232">
        <v>8.4584961247605631E-2</v>
      </c>
    </row>
    <row r="18" spans="1:16" s="22" customFormat="1" ht="15.6" x14ac:dyDescent="0.3">
      <c r="A18" s="23"/>
      <c r="B18" s="76"/>
      <c r="C18" s="21"/>
      <c r="D18" s="21"/>
      <c r="E18" s="21"/>
      <c r="F18" s="23"/>
      <c r="L18" s="239" t="s">
        <v>252</v>
      </c>
      <c r="M18" s="135">
        <v>9.341770677825674E-2</v>
      </c>
      <c r="N18" s="135">
        <v>8.6049023290758822E-2</v>
      </c>
      <c r="O18" s="135">
        <v>8.1814745145907447E-2</v>
      </c>
      <c r="P18" s="232">
        <v>9.0823713378715851E-2</v>
      </c>
    </row>
    <row r="19" spans="1:16" s="22" customFormat="1" ht="15.6" x14ac:dyDescent="0.3">
      <c r="A19" s="23"/>
      <c r="B19" s="76"/>
      <c r="C19" s="21"/>
      <c r="D19" s="21"/>
      <c r="E19" s="21"/>
      <c r="F19" s="23"/>
      <c r="L19" s="239" t="s">
        <v>253</v>
      </c>
      <c r="M19" s="135">
        <v>8.9394393515354456E-2</v>
      </c>
      <c r="N19" s="135">
        <v>8.2274495072258799E-2</v>
      </c>
      <c r="O19" s="135">
        <v>8.345441047199588E-2</v>
      </c>
      <c r="P19" s="232">
        <v>8.7268819171617176E-2</v>
      </c>
    </row>
    <row r="20" spans="1:16" s="22" customFormat="1" ht="15.6" x14ac:dyDescent="0.3">
      <c r="A20" s="23"/>
      <c r="B20" s="76"/>
      <c r="C20" s="21"/>
      <c r="D20" s="21"/>
      <c r="E20" s="21"/>
      <c r="F20" s="23"/>
      <c r="L20" s="239" t="s">
        <v>254</v>
      </c>
      <c r="M20" s="135">
        <v>8.6762774377555738E-2</v>
      </c>
      <c r="N20" s="135">
        <v>8.078567640429575E-2</v>
      </c>
      <c r="O20" s="135">
        <v>8.7726649571637436E-2</v>
      </c>
      <c r="P20" s="232">
        <v>8.540828303841938E-2</v>
      </c>
    </row>
    <row r="21" spans="1:16" s="22" customFormat="1" ht="15.6" x14ac:dyDescent="0.3">
      <c r="A21" s="23"/>
      <c r="B21" s="76"/>
      <c r="C21" s="21"/>
      <c r="D21" s="21"/>
      <c r="E21" s="21"/>
      <c r="F21" s="23"/>
      <c r="L21" s="239" t="s">
        <v>276</v>
      </c>
      <c r="M21" s="135">
        <v>7.8685125863365804E-2</v>
      </c>
      <c r="N21" s="135">
        <v>7.9899014451761174E-2</v>
      </c>
      <c r="O21" s="135">
        <v>8.2812208219277914E-2</v>
      </c>
      <c r="P21" s="232">
        <v>7.9272528397526881E-2</v>
      </c>
    </row>
    <row r="22" spans="1:16" s="22" customFormat="1" ht="15.6" x14ac:dyDescent="0.3">
      <c r="A22" s="23"/>
      <c r="B22" s="76"/>
      <c r="C22" s="21"/>
      <c r="D22" s="21"/>
      <c r="E22" s="21"/>
      <c r="F22" s="23"/>
      <c r="L22" s="239" t="s">
        <v>255</v>
      </c>
      <c r="M22" s="135">
        <v>8.1841255235557117E-2</v>
      </c>
      <c r="N22" s="135">
        <v>8.1027367746497547E-2</v>
      </c>
      <c r="O22" s="135">
        <v>8.35227298605829E-2</v>
      </c>
      <c r="P22" s="232">
        <v>8.1768819007084451E-2</v>
      </c>
    </row>
    <row r="23" spans="1:16" s="22" customFormat="1" ht="15.6" x14ac:dyDescent="0.3">
      <c r="A23" s="23"/>
      <c r="B23" s="76"/>
      <c r="C23" s="21"/>
      <c r="D23" s="21"/>
      <c r="E23" s="21"/>
      <c r="F23" s="23"/>
      <c r="L23" s="239" t="s">
        <v>277</v>
      </c>
      <c r="M23" s="135">
        <v>8.5727594488204009E-2</v>
      </c>
      <c r="N23" s="135">
        <v>8.3717737658549521E-2</v>
      </c>
      <c r="O23" s="135">
        <v>9.7414338873276649E-2</v>
      </c>
      <c r="P23" s="232">
        <v>8.6093068268908349E-2</v>
      </c>
    </row>
    <row r="24" spans="1:16" ht="15" customHeight="1" x14ac:dyDescent="0.25">
      <c r="B24" s="14"/>
      <c r="C24" s="14"/>
      <c r="D24" s="14"/>
      <c r="E24" s="14"/>
      <c r="L24" s="239" t="s">
        <v>256</v>
      </c>
      <c r="M24" s="135">
        <v>7.7622742076506906E-2</v>
      </c>
      <c r="N24" s="135">
        <v>8.1686149290670432E-2</v>
      </c>
      <c r="O24" s="135">
        <v>9.3679545630519639E-2</v>
      </c>
      <c r="P24" s="232">
        <v>7.9750989582116474E-2</v>
      </c>
    </row>
    <row r="25" spans="1:16" s="12" customFormat="1" ht="15" customHeight="1" thickBot="1" x14ac:dyDescent="0.3">
      <c r="A25" s="37"/>
      <c r="L25" s="240" t="s">
        <v>257</v>
      </c>
      <c r="M25" s="163">
        <v>7.8563901477982978E-2</v>
      </c>
      <c r="N25" s="163">
        <v>8.8642716665930085E-2</v>
      </c>
      <c r="O25" s="163">
        <v>8.4497419804424365E-2</v>
      </c>
      <c r="P25" s="233">
        <v>8.1394013443640459E-2</v>
      </c>
    </row>
    <row r="26" spans="1:16" s="12" customFormat="1" ht="15" customHeight="1" x14ac:dyDescent="0.25">
      <c r="A26" s="37"/>
      <c r="L26"/>
      <c r="M26" s="138">
        <f>SUM(M14:M25)</f>
        <v>1</v>
      </c>
      <c r="N26" s="138">
        <f>SUM(N14:N25)</f>
        <v>0.99999999999999989</v>
      </c>
      <c r="O26" s="138">
        <f>SUM(O14:O25)</f>
        <v>1</v>
      </c>
      <c r="P26" s="162">
        <v>1</v>
      </c>
    </row>
    <row r="27" spans="1:16" s="12" customFormat="1" ht="15" customHeight="1" x14ac:dyDescent="0.25">
      <c r="A27" s="37"/>
    </row>
    <row r="28" spans="1:16" s="12" customFormat="1" ht="15" customHeight="1" x14ac:dyDescent="0.25">
      <c r="A28" s="37"/>
    </row>
    <row r="29" spans="1:16" x14ac:dyDescent="0.25">
      <c r="A29" s="5"/>
    </row>
    <row r="30" spans="1:16" x14ac:dyDescent="0.25">
      <c r="A30" s="5"/>
    </row>
    <row r="31" spans="1:16" x14ac:dyDescent="0.25">
      <c r="A31" s="5"/>
    </row>
    <row r="32" spans="1:16" ht="17.25" customHeight="1" x14ac:dyDescent="0.25">
      <c r="A32" s="5"/>
    </row>
    <row r="33" spans="1:20" ht="15" customHeight="1" x14ac:dyDescent="0.25">
      <c r="A33"/>
      <c r="B33" s="14"/>
    </row>
    <row r="34" spans="1:20" ht="15" customHeight="1" x14ac:dyDescent="0.3">
      <c r="A34" s="360" t="s">
        <v>637</v>
      </c>
    </row>
    <row r="35" spans="1:20" ht="15" customHeight="1" x14ac:dyDescent="0.3">
      <c r="A35" s="76"/>
    </row>
    <row r="36" spans="1:20" ht="15" customHeight="1" x14ac:dyDescent="0.3">
      <c r="A36" s="76"/>
      <c r="B36" s="647" t="s">
        <v>658</v>
      </c>
      <c r="C36" s="647"/>
      <c r="D36" s="647"/>
      <c r="E36" s="647"/>
      <c r="F36" s="647"/>
      <c r="G36" s="647"/>
      <c r="H36" s="647"/>
      <c r="I36" s="647"/>
      <c r="J36" s="647"/>
    </row>
    <row r="37" spans="1:20" ht="54.75" customHeight="1" x14ac:dyDescent="0.3">
      <c r="A37" s="76"/>
      <c r="B37" s="647"/>
      <c r="C37" s="647"/>
      <c r="D37" s="647"/>
      <c r="E37" s="647"/>
      <c r="F37" s="647"/>
      <c r="G37" s="647"/>
      <c r="H37" s="647"/>
      <c r="I37" s="647"/>
      <c r="J37" s="647"/>
    </row>
    <row r="38" spans="1:20" ht="15" customHeight="1" thickBot="1" x14ac:dyDescent="0.3">
      <c r="A38"/>
    </row>
    <row r="39" spans="1:20" ht="29.25" customHeight="1" x14ac:dyDescent="0.25">
      <c r="A39"/>
      <c r="L39" s="237" t="s">
        <v>281</v>
      </c>
      <c r="M39" s="229" t="s">
        <v>279</v>
      </c>
      <c r="N39" s="238" t="s">
        <v>103</v>
      </c>
      <c r="O39" s="229" t="s">
        <v>104</v>
      </c>
      <c r="Q39" s="237" t="s">
        <v>281</v>
      </c>
      <c r="R39" s="229" t="s">
        <v>279</v>
      </c>
      <c r="S39" s="238" t="s">
        <v>103</v>
      </c>
      <c r="T39" s="229" t="s">
        <v>104</v>
      </c>
    </row>
    <row r="40" spans="1:20" ht="15" customHeight="1" x14ac:dyDescent="0.25">
      <c r="A40"/>
      <c r="E40" s="10"/>
      <c r="L40" s="239" t="s">
        <v>249</v>
      </c>
      <c r="M40" s="135">
        <f>R40/$U$52</f>
        <v>5.4066442924088874E-2</v>
      </c>
      <c r="N40" s="135">
        <f>S40/$U$52</f>
        <v>2.0594562061581969E-2</v>
      </c>
      <c r="O40" s="135">
        <f>T40/$U$52</f>
        <v>5.5016454918525035E-3</v>
      </c>
      <c r="Q40" s="239" t="s">
        <v>249</v>
      </c>
      <c r="R40" s="102">
        <v>164303</v>
      </c>
      <c r="S40" s="102">
        <v>62585</v>
      </c>
      <c r="T40" s="102">
        <v>16719</v>
      </c>
    </row>
    <row r="41" spans="1:20" ht="15" customHeight="1" x14ac:dyDescent="0.25">
      <c r="A41"/>
      <c r="L41" s="239" t="s">
        <v>275</v>
      </c>
      <c r="M41" s="135">
        <f t="shared" ref="M41:M51" si="0">R41/$U$52</f>
        <v>5.1664923168150148E-2</v>
      </c>
      <c r="N41" s="135">
        <f t="shared" ref="N41:N51" si="1">S41/$U$52</f>
        <v>1.9008795590786037E-2</v>
      </c>
      <c r="O41" s="135">
        <f t="shared" ref="O41:O51" si="2">T41/$U$52</f>
        <v>5.1166388990259333E-3</v>
      </c>
      <c r="Q41" s="239" t="s">
        <v>275</v>
      </c>
      <c r="R41" s="29">
        <v>157005</v>
      </c>
      <c r="S41" s="29">
        <v>57766</v>
      </c>
      <c r="T41" s="29">
        <v>15549</v>
      </c>
    </row>
    <row r="42" spans="1:20" ht="15" customHeight="1" x14ac:dyDescent="0.25">
      <c r="A42"/>
      <c r="L42" s="239" t="s">
        <v>250</v>
      </c>
      <c r="M42" s="135">
        <f t="shared" si="0"/>
        <v>6.0989322154760148E-2</v>
      </c>
      <c r="N42" s="135">
        <f t="shared" si="1"/>
        <v>2.0833134522948861E-2</v>
      </c>
      <c r="O42" s="135">
        <f t="shared" si="2"/>
        <v>5.8593396511708645E-3</v>
      </c>
      <c r="Q42" s="239" t="s">
        <v>250</v>
      </c>
      <c r="R42" s="29">
        <v>185341</v>
      </c>
      <c r="S42" s="29">
        <v>63310</v>
      </c>
      <c r="T42" s="29">
        <v>17806</v>
      </c>
    </row>
    <row r="43" spans="1:20" ht="15" customHeight="1" x14ac:dyDescent="0.25">
      <c r="A43"/>
      <c r="L43" s="239" t="s">
        <v>251</v>
      </c>
      <c r="M43" s="135">
        <f t="shared" si="0"/>
        <v>5.9420338022625883E-2</v>
      </c>
      <c r="N43" s="135">
        <f t="shared" si="1"/>
        <v>1.9600784360439882E-2</v>
      </c>
      <c r="O43" s="135">
        <f t="shared" si="2"/>
        <v>5.5638388645398726E-3</v>
      </c>
      <c r="Q43" s="239" t="s">
        <v>251</v>
      </c>
      <c r="R43" s="29">
        <v>180573</v>
      </c>
      <c r="S43" s="29">
        <v>59565</v>
      </c>
      <c r="T43" s="29">
        <v>16908</v>
      </c>
    </row>
    <row r="44" spans="1:20" ht="15" customHeight="1" x14ac:dyDescent="0.25">
      <c r="A44"/>
      <c r="L44" s="239" t="s">
        <v>252</v>
      </c>
      <c r="M44" s="135">
        <f t="shared" si="0"/>
        <v>6.4410286718029397E-2</v>
      </c>
      <c r="N44" s="135">
        <f t="shared" si="1"/>
        <v>2.0502423731674754E-2</v>
      </c>
      <c r="O44" s="135">
        <f t="shared" si="2"/>
        <v>5.9110029290116942E-3</v>
      </c>
      <c r="Q44" s="239" t="s">
        <v>252</v>
      </c>
      <c r="R44" s="29">
        <v>195737</v>
      </c>
      <c r="S44" s="29">
        <v>62305</v>
      </c>
      <c r="T44" s="29">
        <v>17963</v>
      </c>
    </row>
    <row r="45" spans="1:20" ht="15" customHeight="1" x14ac:dyDescent="0.25">
      <c r="A45"/>
      <c r="L45" s="239" t="s">
        <v>253</v>
      </c>
      <c r="M45" s="135">
        <f t="shared" si="0"/>
        <v>6.1636264856894364E-2</v>
      </c>
      <c r="N45" s="135">
        <f t="shared" si="1"/>
        <v>1.960308781868756E-2</v>
      </c>
      <c r="O45" s="135">
        <f t="shared" si="2"/>
        <v>6.0294664960352544E-3</v>
      </c>
      <c r="Q45" s="239" t="s">
        <v>253</v>
      </c>
      <c r="R45" s="29">
        <v>187307</v>
      </c>
      <c r="S45" s="29">
        <v>59572</v>
      </c>
      <c r="T45" s="29">
        <v>18323</v>
      </c>
    </row>
    <row r="46" spans="1:20" ht="15" customHeight="1" x14ac:dyDescent="0.25">
      <c r="A46"/>
      <c r="L46" s="239" t="s">
        <v>254</v>
      </c>
      <c r="M46" s="135">
        <f t="shared" si="0"/>
        <v>5.982179788865017E-2</v>
      </c>
      <c r="N46" s="135">
        <f t="shared" si="1"/>
        <v>1.9248355248544791E-2</v>
      </c>
      <c r="O46" s="135">
        <f t="shared" si="2"/>
        <v>6.3381299012244194E-3</v>
      </c>
      <c r="Q46" s="239" t="s">
        <v>254</v>
      </c>
      <c r="R46" s="29">
        <v>181793</v>
      </c>
      <c r="S46" s="29">
        <v>58494</v>
      </c>
      <c r="T46" s="29">
        <v>19261</v>
      </c>
    </row>
    <row r="47" spans="1:20" ht="15" customHeight="1" x14ac:dyDescent="0.25">
      <c r="A47"/>
      <c r="L47" s="239" t="s">
        <v>276</v>
      </c>
      <c r="M47" s="135">
        <f t="shared" si="0"/>
        <v>5.4252364911223074E-2</v>
      </c>
      <c r="N47" s="135">
        <f t="shared" si="1"/>
        <v>1.9037095220686109E-2</v>
      </c>
      <c r="O47" s="135">
        <f t="shared" si="2"/>
        <v>5.9830682656176939E-3</v>
      </c>
      <c r="Q47" s="239" t="s">
        <v>276</v>
      </c>
      <c r="R47" s="29">
        <v>164868</v>
      </c>
      <c r="S47" s="29">
        <v>57852</v>
      </c>
      <c r="T47" s="29">
        <v>18182</v>
      </c>
    </row>
    <row r="48" spans="1:20" ht="15" customHeight="1" x14ac:dyDescent="0.25">
      <c r="A48"/>
      <c r="L48" s="239" t="s">
        <v>255</v>
      </c>
      <c r="M48" s="135">
        <f t="shared" si="0"/>
        <v>5.6428474824353085E-2</v>
      </c>
      <c r="N48" s="135">
        <f t="shared" si="1"/>
        <v>1.93059417047368E-2</v>
      </c>
      <c r="O48" s="135">
        <f t="shared" si="2"/>
        <v>6.0344024779945696E-3</v>
      </c>
      <c r="Q48" s="239" t="s">
        <v>255</v>
      </c>
      <c r="R48" s="29">
        <v>171481</v>
      </c>
      <c r="S48" s="29">
        <v>58669</v>
      </c>
      <c r="T48" s="29">
        <v>18338</v>
      </c>
    </row>
    <row r="49" spans="12:21" x14ac:dyDescent="0.25">
      <c r="L49" s="239" t="s">
        <v>277</v>
      </c>
      <c r="M49" s="135">
        <f t="shared" si="0"/>
        <v>5.9108054897333222E-2</v>
      </c>
      <c r="N49" s="135">
        <f t="shared" si="1"/>
        <v>1.9946961228519841E-2</v>
      </c>
      <c r="O49" s="135">
        <f t="shared" si="2"/>
        <v>7.0380521430552876E-3</v>
      </c>
      <c r="Q49" s="239" t="s">
        <v>277</v>
      </c>
      <c r="R49" s="29">
        <v>179624</v>
      </c>
      <c r="S49" s="29">
        <v>60617</v>
      </c>
      <c r="T49" s="29">
        <v>21388</v>
      </c>
    </row>
    <row r="50" spans="12:21" x14ac:dyDescent="0.25">
      <c r="L50" s="239" t="s">
        <v>256</v>
      </c>
      <c r="M50" s="135">
        <f t="shared" si="0"/>
        <v>5.3519865188460726E-2</v>
      </c>
      <c r="N50" s="135">
        <f t="shared" si="1"/>
        <v>1.9462905931043016E-2</v>
      </c>
      <c r="O50" s="135">
        <f t="shared" si="2"/>
        <v>6.768218462612734E-3</v>
      </c>
      <c r="Q50" s="239" t="s">
        <v>256</v>
      </c>
      <c r="R50" s="29">
        <v>162642</v>
      </c>
      <c r="S50" s="29">
        <v>59146</v>
      </c>
      <c r="T50" s="29">
        <v>20568</v>
      </c>
    </row>
    <row r="51" spans="12:21" ht="13.8" thickBot="1" x14ac:dyDescent="0.3">
      <c r="L51" s="240" t="s">
        <v>257</v>
      </c>
      <c r="M51" s="135">
        <f t="shared" si="0"/>
        <v>5.4168782283378673E-2</v>
      </c>
      <c r="N51" s="135">
        <f t="shared" si="1"/>
        <v>2.1120408672980994E-2</v>
      </c>
      <c r="O51" s="135">
        <f t="shared" si="2"/>
        <v>6.1048224872807975E-3</v>
      </c>
      <c r="Q51" s="240" t="s">
        <v>257</v>
      </c>
      <c r="R51" s="29">
        <v>164614</v>
      </c>
      <c r="S51" s="29">
        <v>64183</v>
      </c>
      <c r="T51" s="29">
        <v>18552</v>
      </c>
    </row>
    <row r="52" spans="12:21" x14ac:dyDescent="0.25">
      <c r="O52" s="257">
        <f>SUM(M40:O51)</f>
        <v>1</v>
      </c>
      <c r="R52">
        <f>SUM(R40:R51)</f>
        <v>2095288</v>
      </c>
      <c r="S52">
        <f t="shared" ref="S52:T52" si="3">SUM(S40:S51)</f>
        <v>724064</v>
      </c>
      <c r="T52">
        <f t="shared" si="3"/>
        <v>219557</v>
      </c>
      <c r="U52">
        <f>SUM(R52:T52)</f>
        <v>3038909</v>
      </c>
    </row>
  </sheetData>
  <mergeCells count="2">
    <mergeCell ref="B10:J11"/>
    <mergeCell ref="B36:J37"/>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34"/>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32" customWidth="1"/>
    <col min="3" max="3" width="11.33203125" customWidth="1"/>
    <col min="4" max="5" width="10.6640625" customWidth="1"/>
    <col min="6" max="6" width="11.33203125" customWidth="1"/>
    <col min="7" max="8" width="10.6640625" customWidth="1"/>
    <col min="9" max="9" width="11.33203125" customWidth="1"/>
    <col min="10" max="11" width="10.6640625" customWidth="1"/>
    <col min="12" max="12" width="11.33203125" customWidth="1"/>
    <col min="13" max="13" width="10.6640625" customWidth="1"/>
    <col min="14" max="14" width="10.6640625" style="13" customWidth="1"/>
    <col min="15" max="15" width="11.33203125" style="13" customWidth="1"/>
    <col min="16" max="18" width="10.6640625" customWidth="1"/>
    <col min="19" max="19" width="11.44140625" customWidth="1"/>
    <col min="20" max="23" width="10.6640625" customWidth="1"/>
  </cols>
  <sheetData>
    <row r="1" spans="1:21" x14ac:dyDescent="0.25">
      <c r="A1" s="34" t="s">
        <v>109</v>
      </c>
    </row>
    <row r="2" spans="1:21" x14ac:dyDescent="0.25">
      <c r="B2" s="1"/>
      <c r="C2" s="1"/>
      <c r="D2" s="1"/>
      <c r="E2" s="7"/>
      <c r="F2" s="7"/>
      <c r="G2" s="7"/>
      <c r="H2" s="7"/>
      <c r="I2" s="7"/>
      <c r="J2" s="7"/>
      <c r="K2" s="7"/>
    </row>
    <row r="3" spans="1:21" s="22" customFormat="1" ht="15.6" x14ac:dyDescent="0.3">
      <c r="A3" s="36" t="s">
        <v>89</v>
      </c>
      <c r="B3" s="39" t="s">
        <v>133</v>
      </c>
      <c r="C3" s="39"/>
      <c r="D3" s="39"/>
      <c r="L3" s="23"/>
      <c r="M3" s="23"/>
      <c r="N3" s="40"/>
      <c r="O3" s="38"/>
    </row>
    <row r="4" spans="1:21" ht="13.8" thickBot="1" x14ac:dyDescent="0.3">
      <c r="E4" s="14"/>
      <c r="F4" s="14"/>
      <c r="G4" s="14"/>
      <c r="H4" s="14"/>
      <c r="I4" s="14"/>
      <c r="J4" s="14"/>
      <c r="K4" s="14"/>
      <c r="O4"/>
    </row>
    <row r="5" spans="1:21" ht="20.100000000000001" customHeight="1" x14ac:dyDescent="0.25">
      <c r="A5" s="13"/>
      <c r="B5" s="706" t="s">
        <v>282</v>
      </c>
      <c r="C5" s="707"/>
      <c r="D5" s="590" t="s">
        <v>160</v>
      </c>
      <c r="E5" s="670"/>
      <c r="F5" s="670"/>
      <c r="G5" s="670"/>
      <c r="H5" s="670"/>
      <c r="I5" s="670"/>
      <c r="J5" s="590" t="s">
        <v>162</v>
      </c>
      <c r="K5" s="671"/>
      <c r="L5" s="671"/>
      <c r="M5" s="671"/>
      <c r="N5" s="671"/>
      <c r="O5" s="671"/>
      <c r="P5" s="590" t="s">
        <v>161</v>
      </c>
      <c r="Q5" s="590"/>
      <c r="R5" s="590"/>
      <c r="S5" s="590"/>
      <c r="T5" s="642" t="s">
        <v>163</v>
      </c>
      <c r="U5" s="643"/>
    </row>
    <row r="6" spans="1:21" ht="20.100000000000001" customHeight="1" x14ac:dyDescent="0.25">
      <c r="A6" s="13"/>
      <c r="B6" s="708"/>
      <c r="C6" s="709"/>
      <c r="D6" s="599" t="s">
        <v>165</v>
      </c>
      <c r="E6" s="601"/>
      <c r="F6" s="599" t="s">
        <v>169</v>
      </c>
      <c r="G6" s="601"/>
      <c r="H6" s="599" t="s">
        <v>168</v>
      </c>
      <c r="I6" s="601"/>
      <c r="J6" s="599" t="s">
        <v>165</v>
      </c>
      <c r="K6" s="601"/>
      <c r="L6" s="599" t="s">
        <v>169</v>
      </c>
      <c r="M6" s="601"/>
      <c r="N6" s="599" t="s">
        <v>168</v>
      </c>
      <c r="O6" s="601"/>
      <c r="P6" s="599" t="s">
        <v>165</v>
      </c>
      <c r="Q6" s="601"/>
      <c r="R6" s="599" t="s">
        <v>169</v>
      </c>
      <c r="S6" s="601"/>
      <c r="T6" s="644"/>
      <c r="U6" s="645"/>
    </row>
    <row r="7" spans="1:21" s="12" customFormat="1" ht="61.5" customHeight="1" x14ac:dyDescent="0.25">
      <c r="A7" s="37"/>
      <c r="B7" s="710" t="s">
        <v>291</v>
      </c>
      <c r="C7" s="711"/>
      <c r="D7" s="576" t="s">
        <v>555</v>
      </c>
      <c r="E7" s="601"/>
      <c r="F7" s="604" t="s">
        <v>544</v>
      </c>
      <c r="G7" s="605"/>
      <c r="H7" s="628" t="s">
        <v>194</v>
      </c>
      <c r="I7" s="628"/>
      <c r="J7" s="576" t="s">
        <v>565</v>
      </c>
      <c r="K7" s="627"/>
      <c r="L7" s="576" t="s">
        <v>122</v>
      </c>
      <c r="M7" s="576"/>
      <c r="N7" s="628" t="s">
        <v>194</v>
      </c>
      <c r="O7" s="628"/>
      <c r="P7" s="576" t="s">
        <v>178</v>
      </c>
      <c r="Q7" s="601"/>
      <c r="R7" s="576" t="s">
        <v>122</v>
      </c>
      <c r="S7" s="576"/>
      <c r="T7" s="620" t="s">
        <v>545</v>
      </c>
      <c r="U7" s="621"/>
    </row>
    <row r="8" spans="1:21" s="12" customFormat="1" ht="39.75" customHeight="1" thickBot="1" x14ac:dyDescent="0.3">
      <c r="A8" s="37"/>
      <c r="B8" s="714" t="s">
        <v>547</v>
      </c>
      <c r="C8" s="715"/>
      <c r="D8" s="584" t="s">
        <v>117</v>
      </c>
      <c r="E8" s="622"/>
      <c r="F8" s="610">
        <v>1</v>
      </c>
      <c r="G8" s="622"/>
      <c r="H8" s="619" t="s">
        <v>180</v>
      </c>
      <c r="I8" s="619"/>
      <c r="J8" s="584" t="s">
        <v>117</v>
      </c>
      <c r="K8" s="622"/>
      <c r="L8" s="610">
        <v>1</v>
      </c>
      <c r="M8" s="622"/>
      <c r="N8" s="619" t="s">
        <v>179</v>
      </c>
      <c r="O8" s="619"/>
      <c r="P8" s="584" t="s">
        <v>117</v>
      </c>
      <c r="Q8" s="622"/>
      <c r="R8" s="610">
        <v>1</v>
      </c>
      <c r="S8" s="622"/>
      <c r="T8" s="625" t="s">
        <v>567</v>
      </c>
      <c r="U8" s="629"/>
    </row>
    <row r="9" spans="1:21" s="12" customFormat="1" ht="21.9" customHeight="1" x14ac:dyDescent="0.25">
      <c r="A9" s="35"/>
      <c r="O9" s="37"/>
    </row>
    <row r="10" spans="1:21" s="17" customFormat="1" ht="15" customHeight="1" x14ac:dyDescent="0.3">
      <c r="B10" s="339" t="s">
        <v>531</v>
      </c>
      <c r="C10" s="27"/>
      <c r="D10" s="27"/>
      <c r="E10" s="339" t="s">
        <v>532</v>
      </c>
      <c r="F10" s="27"/>
      <c r="G10" s="27"/>
    </row>
    <row r="11" spans="1:21" s="17" customFormat="1" ht="15" customHeight="1" x14ac:dyDescent="0.25">
      <c r="A11" s="122"/>
      <c r="B11" s="27"/>
      <c r="C11" s="27"/>
      <c r="D11" s="27"/>
      <c r="E11" s="27"/>
      <c r="F11" s="27"/>
      <c r="G11" s="27"/>
    </row>
    <row r="12" spans="1:21" s="17" customFormat="1" ht="15" customHeight="1" x14ac:dyDescent="0.25">
      <c r="A12" s="129"/>
      <c r="B12" s="74" t="s">
        <v>24</v>
      </c>
      <c r="E12" s="93" t="s">
        <v>512</v>
      </c>
      <c r="F12" s="556"/>
      <c r="G12" s="66"/>
    </row>
    <row r="13" spans="1:21" s="17" customFormat="1" ht="15" customHeight="1" x14ac:dyDescent="0.25">
      <c r="A13" s="14"/>
      <c r="B13" s="67" t="s">
        <v>248</v>
      </c>
      <c r="E13" s="367"/>
      <c r="F13" s="557"/>
      <c r="G13" s="357" t="s">
        <v>511</v>
      </c>
    </row>
    <row r="14" spans="1:21" s="17" customFormat="1" ht="15" customHeight="1" x14ac:dyDescent="0.25">
      <c r="A14" s="14"/>
      <c r="B14" s="60" t="s">
        <v>33</v>
      </c>
      <c r="E14" s="130" t="s">
        <v>568</v>
      </c>
      <c r="F14" s="557"/>
      <c r="G14" s="65"/>
    </row>
    <row r="15" spans="1:21" s="17" customFormat="1" ht="15" customHeight="1" x14ac:dyDescent="0.25">
      <c r="A15" s="14"/>
      <c r="B15" s="60" t="s">
        <v>34</v>
      </c>
      <c r="E15" s="369" t="s">
        <v>503</v>
      </c>
      <c r="F15" s="557"/>
      <c r="G15" s="65"/>
    </row>
    <row r="16" spans="1:21" s="17" customFormat="1" ht="15" customHeight="1" x14ac:dyDescent="0.25">
      <c r="A16" s="14"/>
      <c r="B16" s="60" t="s">
        <v>35</v>
      </c>
      <c r="E16" s="369" t="s">
        <v>570</v>
      </c>
      <c r="F16" s="558"/>
      <c r="G16" s="64"/>
    </row>
    <row r="17" spans="1:23" s="17" customFormat="1" ht="15" customHeight="1" x14ac:dyDescent="0.25">
      <c r="A17" s="14"/>
      <c r="B17" s="60"/>
      <c r="E17" s="369" t="s">
        <v>571</v>
      </c>
      <c r="F17" s="68"/>
      <c r="G17" s="68"/>
    </row>
    <row r="18" spans="1:23" s="17" customFormat="1" ht="15" customHeight="1" x14ac:dyDescent="0.25">
      <c r="A18" s="24"/>
      <c r="B18" s="60"/>
      <c r="E18" s="369" t="s">
        <v>495</v>
      </c>
      <c r="F18" s="68"/>
      <c r="G18" s="68"/>
    </row>
    <row r="19" spans="1:23" s="17" customFormat="1" ht="15" customHeight="1" x14ac:dyDescent="0.25">
      <c r="E19" s="68"/>
      <c r="O19" s="49"/>
    </row>
    <row r="20" spans="1:23" s="17" customFormat="1" x14ac:dyDescent="0.25">
      <c r="A20" s="49"/>
      <c r="O20" s="49"/>
    </row>
    <row r="21" spans="1:23" s="17" customFormat="1" ht="15.6" x14ac:dyDescent="0.25">
      <c r="A21" s="49"/>
      <c r="B21" s="371" t="s">
        <v>534</v>
      </c>
      <c r="C21" s="188"/>
      <c r="D21" s="27"/>
      <c r="E21" s="27"/>
      <c r="F21" s="27"/>
      <c r="G21" s="27"/>
      <c r="H21" s="27"/>
      <c r="I21" s="27"/>
      <c r="J21" s="27"/>
      <c r="K21" s="27"/>
      <c r="L21" s="27"/>
      <c r="M21" s="27"/>
      <c r="S21" s="49"/>
      <c r="T21" s="49"/>
      <c r="U21" s="49"/>
      <c r="V21" s="49"/>
      <c r="W21" s="49"/>
    </row>
    <row r="22" spans="1:23" ht="13.8" thickBot="1" x14ac:dyDescent="0.3">
      <c r="N22"/>
      <c r="O22"/>
    </row>
    <row r="23" spans="1:23" ht="30" customHeight="1" x14ac:dyDescent="0.25">
      <c r="A23"/>
      <c r="B23" s="716" t="s">
        <v>282</v>
      </c>
      <c r="C23" s="616" t="s">
        <v>196</v>
      </c>
      <c r="D23" s="616"/>
      <c r="E23" s="617"/>
      <c r="F23" s="618" t="s">
        <v>177</v>
      </c>
      <c r="G23" s="618"/>
      <c r="H23" s="618"/>
      <c r="I23" s="616" t="s">
        <v>176</v>
      </c>
      <c r="J23" s="616"/>
      <c r="K23" s="616"/>
      <c r="L23" s="618" t="s">
        <v>162</v>
      </c>
      <c r="M23" s="578"/>
      <c r="N23" s="578"/>
      <c r="O23" s="611" t="s">
        <v>161</v>
      </c>
      <c r="P23" s="611"/>
      <c r="Q23" s="639" t="s">
        <v>163</v>
      </c>
    </row>
    <row r="24" spans="1:23" ht="30" customHeight="1" x14ac:dyDescent="0.25">
      <c r="A24"/>
      <c r="B24" s="717"/>
      <c r="C24" s="307" t="s">
        <v>165</v>
      </c>
      <c r="D24" s="20" t="s">
        <v>169</v>
      </c>
      <c r="E24" s="20" t="s">
        <v>168</v>
      </c>
      <c r="F24" s="307" t="s">
        <v>165</v>
      </c>
      <c r="G24" s="20" t="s">
        <v>169</v>
      </c>
      <c r="H24" s="20" t="s">
        <v>168</v>
      </c>
      <c r="I24" s="307" t="s">
        <v>165</v>
      </c>
      <c r="J24" s="20" t="s">
        <v>169</v>
      </c>
      <c r="K24" s="20" t="s">
        <v>168</v>
      </c>
      <c r="L24" s="307" t="s">
        <v>165</v>
      </c>
      <c r="M24" s="20" t="s">
        <v>169</v>
      </c>
      <c r="N24" s="20" t="s">
        <v>168</v>
      </c>
      <c r="O24" s="307" t="s">
        <v>165</v>
      </c>
      <c r="P24" s="20" t="s">
        <v>169</v>
      </c>
      <c r="Q24" s="640"/>
    </row>
    <row r="25" spans="1:23" ht="15" customHeight="1" x14ac:dyDescent="0.25">
      <c r="A25"/>
      <c r="B25" s="147" t="s">
        <v>283</v>
      </c>
      <c r="C25" s="94">
        <v>334168</v>
      </c>
      <c r="D25" s="95">
        <f>C25/$C$32</f>
        <v>0.15948547407325389</v>
      </c>
      <c r="E25" s="100">
        <v>2.5</v>
      </c>
      <c r="F25" s="94">
        <v>123585</v>
      </c>
      <c r="G25" s="95">
        <f>F25/$F$32</f>
        <v>0.17068242586290713</v>
      </c>
      <c r="H25" s="100">
        <v>5.3</v>
      </c>
      <c r="I25" s="94">
        <v>33679</v>
      </c>
      <c r="J25" s="95">
        <f>I25/$I$32</f>
        <v>0.15339524588147951</v>
      </c>
      <c r="K25" s="100">
        <v>4.2</v>
      </c>
      <c r="L25" s="198">
        <f>C25+F25+I25</f>
        <v>491432</v>
      </c>
      <c r="M25" s="199">
        <f>L25/$L$32</f>
        <v>0.16171329908200607</v>
      </c>
      <c r="N25" s="207">
        <v>3.3</v>
      </c>
      <c r="O25" s="202">
        <v>1238626</v>
      </c>
      <c r="P25" s="203">
        <f>O25/$O$32</f>
        <v>0.18744632369421013</v>
      </c>
      <c r="Q25" s="201">
        <f>L25/O25</f>
        <v>0.39675576001149659</v>
      </c>
    </row>
    <row r="26" spans="1:23" ht="15" customHeight="1" x14ac:dyDescent="0.25">
      <c r="A26"/>
      <c r="B26" s="147" t="s">
        <v>284</v>
      </c>
      <c r="C26" s="25">
        <v>293469</v>
      </c>
      <c r="D26" s="26">
        <f t="shared" ref="D26:D31" si="0">C26/$C$32</f>
        <v>0.14006141399177582</v>
      </c>
      <c r="E26" s="90">
        <v>2.4</v>
      </c>
      <c r="F26" s="25">
        <v>107971</v>
      </c>
      <c r="G26" s="26">
        <f t="shared" ref="G26:G31" si="1">F26/$F$32</f>
        <v>0.14911803376497104</v>
      </c>
      <c r="H26" s="90">
        <v>5.3</v>
      </c>
      <c r="I26" s="94">
        <v>31904</v>
      </c>
      <c r="J26" s="26">
        <f t="shared" ref="J26:J31" si="2">I26/$I$32</f>
        <v>0.14531078489868235</v>
      </c>
      <c r="K26" s="90">
        <v>4.2</v>
      </c>
      <c r="L26" s="198">
        <f t="shared" ref="L26:L31" si="3">C26+F26+I26</f>
        <v>433344</v>
      </c>
      <c r="M26" s="199">
        <f t="shared" ref="M26:M31" si="4">L26/$L$32</f>
        <v>0.14259854441182673</v>
      </c>
      <c r="N26" s="207">
        <v>3.2</v>
      </c>
      <c r="O26" s="202">
        <v>1162213</v>
      </c>
      <c r="P26" s="203">
        <f t="shared" ref="P26:P31" si="5">O26/$O$32</f>
        <v>0.17588243279215762</v>
      </c>
      <c r="Q26" s="201">
        <f t="shared" ref="Q26:Q31" si="6">L26/O26</f>
        <v>0.3728610848441723</v>
      </c>
    </row>
    <row r="27" spans="1:23" ht="15" customHeight="1" x14ac:dyDescent="0.25">
      <c r="A27"/>
      <c r="B27" s="147" t="s">
        <v>285</v>
      </c>
      <c r="C27" s="25">
        <v>279544</v>
      </c>
      <c r="D27" s="26">
        <f t="shared" si="0"/>
        <v>0.13341554955691054</v>
      </c>
      <c r="E27" s="90">
        <v>2.4</v>
      </c>
      <c r="F27" s="25">
        <v>104338</v>
      </c>
      <c r="G27" s="26">
        <f t="shared" si="1"/>
        <v>0.14410052150086181</v>
      </c>
      <c r="H27" s="90">
        <v>5.3</v>
      </c>
      <c r="I27" s="25">
        <v>30183</v>
      </c>
      <c r="J27" s="26">
        <f t="shared" si="2"/>
        <v>0.13747227371479845</v>
      </c>
      <c r="K27" s="90">
        <v>4.0999999999999996</v>
      </c>
      <c r="L27" s="198">
        <f t="shared" si="3"/>
        <v>414065</v>
      </c>
      <c r="M27" s="199">
        <f t="shared" si="4"/>
        <v>0.13625449133225115</v>
      </c>
      <c r="N27" s="207">
        <v>3.2</v>
      </c>
      <c r="O27" s="202">
        <v>1095612</v>
      </c>
      <c r="P27" s="203">
        <f t="shared" si="5"/>
        <v>0.16580343186342039</v>
      </c>
      <c r="Q27" s="201">
        <f t="shared" si="6"/>
        <v>0.3779303256992439</v>
      </c>
    </row>
    <row r="28" spans="1:23" ht="15" customHeight="1" x14ac:dyDescent="0.25">
      <c r="A28"/>
      <c r="B28" s="147" t="s">
        <v>286</v>
      </c>
      <c r="C28" s="25">
        <v>286676</v>
      </c>
      <c r="D28" s="26">
        <f t="shared" si="0"/>
        <v>0.13681937757482504</v>
      </c>
      <c r="E28" s="90">
        <v>2.4</v>
      </c>
      <c r="F28" s="25">
        <v>104473</v>
      </c>
      <c r="G28" s="26">
        <f t="shared" si="1"/>
        <v>0.14428696910770319</v>
      </c>
      <c r="H28" s="90">
        <v>5.0999999999999996</v>
      </c>
      <c r="I28" s="25">
        <v>30688</v>
      </c>
      <c r="J28" s="26">
        <f t="shared" si="2"/>
        <v>0.13977235979722805</v>
      </c>
      <c r="K28" s="90">
        <v>4.2</v>
      </c>
      <c r="L28" s="198">
        <f t="shared" si="3"/>
        <v>421837</v>
      </c>
      <c r="M28" s="199">
        <f t="shared" si="4"/>
        <v>0.13881198811810422</v>
      </c>
      <c r="N28" s="207">
        <v>3.2</v>
      </c>
      <c r="O28" s="205">
        <v>1092752</v>
      </c>
      <c r="P28" s="203">
        <f t="shared" si="5"/>
        <v>0.16537061640034642</v>
      </c>
      <c r="Q28" s="201">
        <f t="shared" si="6"/>
        <v>0.38603178031245883</v>
      </c>
    </row>
    <row r="29" spans="1:23" ht="15" customHeight="1" x14ac:dyDescent="0.25">
      <c r="A29"/>
      <c r="B29" s="147" t="s">
        <v>287</v>
      </c>
      <c r="C29" s="25">
        <v>296811</v>
      </c>
      <c r="D29" s="26">
        <f t="shared" si="0"/>
        <v>0.14165642145614349</v>
      </c>
      <c r="E29" s="90">
        <v>2.4</v>
      </c>
      <c r="F29" s="25">
        <v>104485</v>
      </c>
      <c r="G29" s="26">
        <f t="shared" si="1"/>
        <v>0.14430354222831132</v>
      </c>
      <c r="H29" s="90">
        <v>4.9000000000000004</v>
      </c>
      <c r="I29" s="25">
        <v>32906</v>
      </c>
      <c r="J29" s="26">
        <f t="shared" si="2"/>
        <v>0.14987452005629517</v>
      </c>
      <c r="K29" s="90">
        <v>4.2</v>
      </c>
      <c r="L29" s="198">
        <f t="shared" si="3"/>
        <v>434202</v>
      </c>
      <c r="M29" s="199">
        <f t="shared" si="4"/>
        <v>0.14288088257989956</v>
      </c>
      <c r="N29" s="207">
        <v>3.1</v>
      </c>
      <c r="O29" s="205">
        <v>1017489</v>
      </c>
      <c r="P29" s="203">
        <f t="shared" si="5"/>
        <v>0.15398075968799149</v>
      </c>
      <c r="Q29" s="201">
        <f t="shared" si="6"/>
        <v>0.42673876572621422</v>
      </c>
    </row>
    <row r="30" spans="1:23" ht="15" customHeight="1" x14ac:dyDescent="0.25">
      <c r="A30"/>
      <c r="B30" s="147" t="s">
        <v>288</v>
      </c>
      <c r="C30" s="25">
        <v>304709</v>
      </c>
      <c r="D30" s="26">
        <f t="shared" si="0"/>
        <v>0.14542583167564554</v>
      </c>
      <c r="E30" s="90">
        <v>2.2999999999999998</v>
      </c>
      <c r="F30" s="25">
        <v>89091</v>
      </c>
      <c r="G30" s="26">
        <f t="shared" si="1"/>
        <v>0.12304299067485747</v>
      </c>
      <c r="H30" s="90">
        <v>4.8</v>
      </c>
      <c r="I30" s="25">
        <v>30323</v>
      </c>
      <c r="J30" s="26">
        <f t="shared" si="2"/>
        <v>0.1381099213416106</v>
      </c>
      <c r="K30" s="90">
        <v>3.9</v>
      </c>
      <c r="L30" s="198">
        <f t="shared" si="3"/>
        <v>424123</v>
      </c>
      <c r="M30" s="199">
        <f t="shared" si="4"/>
        <v>0.13956423176870383</v>
      </c>
      <c r="N30" s="207">
        <v>2.9</v>
      </c>
      <c r="O30" s="205">
        <v>482281</v>
      </c>
      <c r="P30" s="203">
        <f t="shared" si="5"/>
        <v>7.2985550470898677E-2</v>
      </c>
      <c r="Q30" s="201">
        <f t="shared" si="6"/>
        <v>0.87941055111024491</v>
      </c>
    </row>
    <row r="31" spans="1:23" ht="15" customHeight="1" x14ac:dyDescent="0.25">
      <c r="A31"/>
      <c r="B31" s="147" t="s">
        <v>289</v>
      </c>
      <c r="C31" s="25">
        <v>299911</v>
      </c>
      <c r="D31" s="26">
        <f t="shared" si="0"/>
        <v>0.14313593167144564</v>
      </c>
      <c r="E31" s="90">
        <v>2.2999999999999998</v>
      </c>
      <c r="F31" s="25">
        <v>90121</v>
      </c>
      <c r="G31" s="26">
        <f t="shared" si="1"/>
        <v>0.12446551686038804</v>
      </c>
      <c r="H31" s="90">
        <v>4.9000000000000004</v>
      </c>
      <c r="I31" s="25">
        <v>29874</v>
      </c>
      <c r="J31" s="26">
        <f t="shared" si="2"/>
        <v>0.13606489430990584</v>
      </c>
      <c r="K31" s="90">
        <v>3.9</v>
      </c>
      <c r="L31" s="198">
        <f t="shared" si="3"/>
        <v>419906</v>
      </c>
      <c r="M31" s="199">
        <f t="shared" si="4"/>
        <v>0.13817656270720841</v>
      </c>
      <c r="N31" s="207">
        <v>2.9</v>
      </c>
      <c r="O31" s="205">
        <v>518924</v>
      </c>
      <c r="P31" s="203">
        <f t="shared" si="5"/>
        <v>7.8530885090975236E-2</v>
      </c>
      <c r="Q31" s="201">
        <f t="shared" si="6"/>
        <v>0.80918593088776003</v>
      </c>
    </row>
    <row r="32" spans="1:23" s="17" customFormat="1" ht="30" customHeight="1" thickBot="1" x14ac:dyDescent="0.3">
      <c r="B32" s="306" t="s">
        <v>159</v>
      </c>
      <c r="C32" s="292">
        <f>SUM(C25:C31)</f>
        <v>2095288</v>
      </c>
      <c r="D32" s="293">
        <f>SUM(D25:D31)</f>
        <v>1</v>
      </c>
      <c r="E32" s="297">
        <f>(C25*E25+C26*E26+C27*E27+C28*E28+C29*E29+C30*E30+C31*E31)/$C$32</f>
        <v>2.3870923710726162</v>
      </c>
      <c r="F32" s="292">
        <f>SUM(F25:F31)</f>
        <v>724064</v>
      </c>
      <c r="G32" s="295">
        <f>SUM(G25:G31)</f>
        <v>1</v>
      </c>
      <c r="H32" s="297">
        <f>(F25*H25+F26*H26+F27*H27+F28*H28+F29*H29+F30*H30+F31*H31)/$F$32</f>
        <v>5.1021134872055498</v>
      </c>
      <c r="I32" s="292">
        <f>SUM(I25:I31)</f>
        <v>219557</v>
      </c>
      <c r="J32" s="295">
        <f>SUM(J25:J31)</f>
        <v>1</v>
      </c>
      <c r="K32" s="297">
        <f>(I25*K25+I26*K26+I27*K27+I28*K28+I29*K29+I30*K30+I31*K31)/$I$32</f>
        <v>4.1040003279330648</v>
      </c>
      <c r="L32" s="292">
        <f>SUM(L25:L31)</f>
        <v>3038909</v>
      </c>
      <c r="M32" s="295">
        <f>SUM(M25:M31)</f>
        <v>1</v>
      </c>
      <c r="N32" s="297">
        <f>(L25*N25+L26*N26+L27*N27+L28*N28+L29*N29+L30*N30+L31*N31)/$L$32</f>
        <v>3.1185610033074376</v>
      </c>
      <c r="O32" s="292">
        <f>SUM(O25:O31)</f>
        <v>6607897</v>
      </c>
      <c r="P32" s="295">
        <f>SUM(P25:P31)</f>
        <v>1</v>
      </c>
      <c r="Q32" s="298">
        <f>L32/O32</f>
        <v>0.45989049163447915</v>
      </c>
    </row>
    <row r="34" spans="2:14" x14ac:dyDescent="0.25">
      <c r="B34" s="179"/>
      <c r="L34" s="13"/>
      <c r="M34" s="13"/>
      <c r="N34"/>
    </row>
  </sheetData>
  <mergeCells count="40">
    <mergeCell ref="P8:Q8"/>
    <mergeCell ref="R8:S8"/>
    <mergeCell ref="T8:U8"/>
    <mergeCell ref="P5:S5"/>
    <mergeCell ref="T5:U6"/>
    <mergeCell ref="P6:Q6"/>
    <mergeCell ref="R6:S6"/>
    <mergeCell ref="P7:Q7"/>
    <mergeCell ref="R7:S7"/>
    <mergeCell ref="T7:U7"/>
    <mergeCell ref="B5:C6"/>
    <mergeCell ref="D7:E7"/>
    <mergeCell ref="F7:G7"/>
    <mergeCell ref="J7:K7"/>
    <mergeCell ref="L7:M7"/>
    <mergeCell ref="D5:I5"/>
    <mergeCell ref="J5:O5"/>
    <mergeCell ref="D6:E6"/>
    <mergeCell ref="F6:G6"/>
    <mergeCell ref="J6:K6"/>
    <mergeCell ref="L6:M6"/>
    <mergeCell ref="N6:O6"/>
    <mergeCell ref="H7:I7"/>
    <mergeCell ref="H6:I6"/>
    <mergeCell ref="Q23:Q24"/>
    <mergeCell ref="L23:N23"/>
    <mergeCell ref="B23:B24"/>
    <mergeCell ref="B7:C7"/>
    <mergeCell ref="B8:C8"/>
    <mergeCell ref="C23:E23"/>
    <mergeCell ref="H8:I8"/>
    <mergeCell ref="N8:O8"/>
    <mergeCell ref="D8:E8"/>
    <mergeCell ref="F23:H23"/>
    <mergeCell ref="I23:K23"/>
    <mergeCell ref="N7:O7"/>
    <mergeCell ref="L8:M8"/>
    <mergeCell ref="F8:G8"/>
    <mergeCell ref="J8:K8"/>
    <mergeCell ref="O23:P23"/>
  </mergeCells>
  <phoneticPr fontId="4" type="noConversion"/>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45"/>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20.33203125" customWidth="1"/>
    <col min="3" max="3" width="16" customWidth="1"/>
    <col min="4" max="6" width="17.6640625" customWidth="1"/>
    <col min="7" max="11" width="11.44140625" customWidth="1"/>
    <col min="12" max="12" width="17.109375" customWidth="1"/>
    <col min="13" max="13" width="13.109375" customWidth="1"/>
    <col min="14" max="14" width="15.109375" customWidth="1"/>
    <col min="15" max="15" width="18.33203125" customWidth="1"/>
    <col min="16" max="16" width="14.6640625" customWidth="1"/>
    <col min="17" max="17" width="15.6640625" customWidth="1"/>
    <col min="18" max="18" width="13.88671875" customWidth="1"/>
    <col min="19" max="19" width="16.33203125" customWidth="1"/>
    <col min="20" max="20" width="15.109375" customWidth="1"/>
  </cols>
  <sheetData>
    <row r="1" spans="1:16" x14ac:dyDescent="0.25">
      <c r="A1" s="34" t="s">
        <v>109</v>
      </c>
    </row>
    <row r="2" spans="1:16" x14ac:dyDescent="0.25">
      <c r="B2" s="7"/>
      <c r="C2" s="7"/>
      <c r="D2" s="7"/>
      <c r="E2" s="7"/>
    </row>
    <row r="3" spans="1:16" s="22" customFormat="1" ht="15.6" x14ac:dyDescent="0.3">
      <c r="A3" s="23" t="s">
        <v>90</v>
      </c>
      <c r="B3" s="76" t="s">
        <v>294</v>
      </c>
      <c r="C3" s="21"/>
      <c r="D3" s="21"/>
      <c r="E3" s="21"/>
      <c r="F3" s="23"/>
    </row>
    <row r="4" spans="1:16" s="22" customFormat="1" ht="15.6" x14ac:dyDescent="0.3">
      <c r="A4" s="23"/>
      <c r="B4" s="76"/>
      <c r="C4" s="21"/>
      <c r="D4" s="21"/>
      <c r="E4" s="21"/>
      <c r="F4" s="23"/>
    </row>
    <row r="5" spans="1:16" s="22" customFormat="1" ht="15.6" x14ac:dyDescent="0.3">
      <c r="A5" s="23"/>
      <c r="B5" s="382" t="s">
        <v>661</v>
      </c>
      <c r="C5" s="21"/>
      <c r="D5" s="28"/>
      <c r="E5" s="131"/>
      <c r="F5" s="33"/>
      <c r="G5" s="32"/>
      <c r="H5" s="32"/>
      <c r="I5" s="32"/>
      <c r="J5" s="32"/>
      <c r="K5" s="32"/>
      <c r="L5" s="32"/>
      <c r="M5" s="32"/>
      <c r="N5" s="32"/>
      <c r="O5" s="32"/>
    </row>
    <row r="6" spans="1:16" s="22" customFormat="1" ht="15.6" x14ac:dyDescent="0.3">
      <c r="A6" s="23"/>
      <c r="B6" s="76"/>
      <c r="C6" s="21"/>
      <c r="D6" s="21"/>
      <c r="E6" s="21"/>
      <c r="F6" s="23"/>
    </row>
    <row r="7" spans="1:16" s="22" customFormat="1" ht="15.6" x14ac:dyDescent="0.3">
      <c r="A7" s="23"/>
      <c r="B7" s="76"/>
      <c r="C7" s="21"/>
      <c r="D7" s="21"/>
      <c r="E7" s="21"/>
      <c r="F7" s="23"/>
    </row>
    <row r="8" spans="1:16" s="22" customFormat="1" ht="15.6" x14ac:dyDescent="0.3">
      <c r="A8" s="360" t="s">
        <v>638</v>
      </c>
      <c r="B8" s="76"/>
      <c r="C8" s="21"/>
      <c r="D8" s="21"/>
      <c r="E8" s="21"/>
      <c r="F8" s="23"/>
    </row>
    <row r="9" spans="1:16" s="22" customFormat="1" ht="15.6" x14ac:dyDescent="0.3">
      <c r="A9" s="76"/>
      <c r="B9" s="76"/>
      <c r="C9" s="21"/>
      <c r="D9" s="21"/>
      <c r="E9" s="21"/>
      <c r="F9" s="23"/>
    </row>
    <row r="10" spans="1:16" s="22" customFormat="1" ht="15.6" x14ac:dyDescent="0.3">
      <c r="A10" s="76"/>
      <c r="B10" s="647" t="s">
        <v>652</v>
      </c>
      <c r="C10" s="647"/>
      <c r="D10" s="647"/>
      <c r="E10" s="647"/>
      <c r="F10" s="647"/>
      <c r="G10" s="647"/>
      <c r="H10" s="647"/>
      <c r="I10" s="647"/>
      <c r="J10" s="647"/>
    </row>
    <row r="11" spans="1:16" s="22" customFormat="1" ht="53.25" customHeight="1" x14ac:dyDescent="0.3">
      <c r="A11" s="76"/>
      <c r="B11" s="647"/>
      <c r="C11" s="647"/>
      <c r="D11" s="647"/>
      <c r="E11" s="647"/>
      <c r="F11" s="647"/>
      <c r="G11" s="647"/>
      <c r="H11" s="647"/>
      <c r="I11" s="647"/>
      <c r="J11" s="647"/>
    </row>
    <row r="12" spans="1:16" s="22" customFormat="1" ht="16.2" thickBot="1" x14ac:dyDescent="0.35">
      <c r="A12" s="23"/>
      <c r="B12" s="76"/>
      <c r="C12" s="21"/>
      <c r="D12" s="21"/>
      <c r="E12" s="21"/>
      <c r="F12" s="23"/>
    </row>
    <row r="13" spans="1:16" s="22" customFormat="1" ht="40.5" customHeight="1" x14ac:dyDescent="0.3">
      <c r="A13" s="23"/>
      <c r="B13" s="76"/>
      <c r="C13" s="21"/>
      <c r="D13" s="21"/>
      <c r="E13" s="21"/>
      <c r="F13" s="23"/>
      <c r="L13" s="237" t="s">
        <v>281</v>
      </c>
      <c r="M13" s="229" t="s">
        <v>279</v>
      </c>
      <c r="N13" s="238" t="s">
        <v>103</v>
      </c>
      <c r="O13" s="229" t="s">
        <v>104</v>
      </c>
      <c r="P13" s="230" t="s">
        <v>162</v>
      </c>
    </row>
    <row r="14" spans="1:16" s="22" customFormat="1" ht="15.6" x14ac:dyDescent="0.3">
      <c r="A14" s="23"/>
      <c r="B14" s="76"/>
      <c r="C14" s="21"/>
      <c r="D14" s="21"/>
      <c r="E14" s="21"/>
      <c r="F14" s="23"/>
      <c r="L14" s="239" t="s">
        <v>283</v>
      </c>
      <c r="M14" s="135">
        <v>0.15948547407325389</v>
      </c>
      <c r="N14" s="135">
        <v>0.17068242586290713</v>
      </c>
      <c r="O14" s="135">
        <v>0.15339524588147951</v>
      </c>
      <c r="P14" s="232">
        <v>0.16171329908200607</v>
      </c>
    </row>
    <row r="15" spans="1:16" s="22" customFormat="1" ht="15.6" x14ac:dyDescent="0.3">
      <c r="A15" s="23"/>
      <c r="B15" s="76"/>
      <c r="C15" s="21"/>
      <c r="D15" s="21"/>
      <c r="E15" s="21"/>
      <c r="F15" s="23"/>
      <c r="L15" s="239" t="s">
        <v>284</v>
      </c>
      <c r="M15" s="135">
        <v>0.14006141399177582</v>
      </c>
      <c r="N15" s="135">
        <v>0.14911803376497104</v>
      </c>
      <c r="O15" s="135">
        <v>0.14531078489868235</v>
      </c>
      <c r="P15" s="232">
        <v>0.14259854441182673</v>
      </c>
    </row>
    <row r="16" spans="1:16" s="22" customFormat="1" ht="15.6" x14ac:dyDescent="0.3">
      <c r="A16" s="23"/>
      <c r="B16" s="76"/>
      <c r="C16" s="21"/>
      <c r="D16" s="21"/>
      <c r="E16" s="21"/>
      <c r="F16" s="23"/>
      <c r="L16" s="239" t="s">
        <v>285</v>
      </c>
      <c r="M16" s="135">
        <v>0.13341554955691054</v>
      </c>
      <c r="N16" s="135">
        <v>0.14410052150086181</v>
      </c>
      <c r="O16" s="135">
        <v>0.13747227371479845</v>
      </c>
      <c r="P16" s="232">
        <v>0.13625449133225115</v>
      </c>
    </row>
    <row r="17" spans="1:16" s="22" customFormat="1" ht="15.6" x14ac:dyDescent="0.3">
      <c r="A17" s="23"/>
      <c r="B17" s="76"/>
      <c r="C17" s="21"/>
      <c r="D17" s="21"/>
      <c r="E17" s="21"/>
      <c r="F17" s="23"/>
      <c r="L17" s="239" t="s">
        <v>286</v>
      </c>
      <c r="M17" s="135">
        <v>0.13681937757482504</v>
      </c>
      <c r="N17" s="135">
        <v>0.14428696910770319</v>
      </c>
      <c r="O17" s="135">
        <v>0.13977235979722805</v>
      </c>
      <c r="P17" s="232">
        <v>0.13881198811810422</v>
      </c>
    </row>
    <row r="18" spans="1:16" s="22" customFormat="1" ht="15.6" x14ac:dyDescent="0.3">
      <c r="A18" s="23"/>
      <c r="B18" s="76"/>
      <c r="C18" s="21"/>
      <c r="D18" s="21"/>
      <c r="E18" s="21"/>
      <c r="F18" s="23"/>
      <c r="L18" s="239" t="s">
        <v>287</v>
      </c>
      <c r="M18" s="135">
        <v>0.14165642145614349</v>
      </c>
      <c r="N18" s="135">
        <v>0.14430354222831132</v>
      </c>
      <c r="O18" s="135">
        <v>0.14987452005629517</v>
      </c>
      <c r="P18" s="232">
        <v>0.14288088257989956</v>
      </c>
    </row>
    <row r="19" spans="1:16" s="22" customFormat="1" ht="15.6" x14ac:dyDescent="0.3">
      <c r="A19" s="23"/>
      <c r="B19" s="76"/>
      <c r="C19" s="21"/>
      <c r="D19" s="21"/>
      <c r="E19" s="21"/>
      <c r="F19" s="23"/>
      <c r="L19" s="239" t="s">
        <v>288</v>
      </c>
      <c r="M19" s="135">
        <v>0.14542583167564554</v>
      </c>
      <c r="N19" s="135">
        <v>0.12304299067485747</v>
      </c>
      <c r="O19" s="135">
        <v>0.1381099213416106</v>
      </c>
      <c r="P19" s="232">
        <v>0.13956423176870383</v>
      </c>
    </row>
    <row r="20" spans="1:16" s="22" customFormat="1" ht="16.2" thickBot="1" x14ac:dyDescent="0.35">
      <c r="A20" s="23"/>
      <c r="B20" s="76"/>
      <c r="C20" s="21"/>
      <c r="D20" s="21"/>
      <c r="E20" s="21"/>
      <c r="F20" s="23"/>
      <c r="L20" s="240" t="s">
        <v>289</v>
      </c>
      <c r="M20" s="163">
        <v>0.14313593167144564</v>
      </c>
      <c r="N20" s="163">
        <v>0.12446551686038804</v>
      </c>
      <c r="O20" s="163">
        <v>0.13606489430990584</v>
      </c>
      <c r="P20" s="233">
        <v>0.13817656270720841</v>
      </c>
    </row>
    <row r="21" spans="1:16" s="22" customFormat="1" ht="15.6" x14ac:dyDescent="0.3">
      <c r="A21" s="23"/>
      <c r="B21" s="76"/>
      <c r="C21" s="21"/>
      <c r="D21" s="21"/>
      <c r="E21" s="21"/>
      <c r="F21" s="23"/>
      <c r="L21"/>
      <c r="M21" s="138">
        <f>SUM(M14:M20)</f>
        <v>1</v>
      </c>
      <c r="N21" s="138">
        <f>SUM(N14:N20)</f>
        <v>1</v>
      </c>
      <c r="O21" s="138">
        <f>SUM(O14:O20)</f>
        <v>1</v>
      </c>
      <c r="P21" s="138">
        <f>SUM(P14:P20)</f>
        <v>1</v>
      </c>
    </row>
    <row r="22" spans="1:16" s="22" customFormat="1" ht="15.6" x14ac:dyDescent="0.3">
      <c r="A22" s="23"/>
      <c r="B22" s="76"/>
      <c r="C22" s="21"/>
      <c r="D22" s="21"/>
      <c r="E22" s="21"/>
      <c r="F22" s="23"/>
    </row>
    <row r="23" spans="1:16" s="22" customFormat="1" ht="15.6" x14ac:dyDescent="0.3">
      <c r="A23" s="23"/>
      <c r="B23" s="76"/>
      <c r="C23" s="21"/>
      <c r="D23" s="21"/>
      <c r="E23" s="21"/>
      <c r="F23" s="23"/>
    </row>
    <row r="24" spans="1:16" s="22" customFormat="1" ht="15.6" x14ac:dyDescent="0.3">
      <c r="A24" s="23"/>
      <c r="B24" s="76"/>
      <c r="C24" s="21"/>
      <c r="D24" s="21"/>
      <c r="E24" s="21"/>
      <c r="F24" s="23"/>
    </row>
    <row r="25" spans="1:16" s="22" customFormat="1" ht="15.6" x14ac:dyDescent="0.3">
      <c r="A25" s="23"/>
      <c r="B25" s="76"/>
      <c r="C25" s="21"/>
      <c r="D25" s="21"/>
      <c r="E25" s="21"/>
      <c r="F25" s="23"/>
    </row>
    <row r="26" spans="1:16" ht="15" customHeight="1" x14ac:dyDescent="0.25">
      <c r="B26" s="14"/>
      <c r="C26" s="14"/>
      <c r="D26" s="14"/>
      <c r="E26" s="14"/>
    </row>
    <row r="27" spans="1:16" s="12" customFormat="1" ht="15" customHeight="1" x14ac:dyDescent="0.25">
      <c r="A27" s="37"/>
    </row>
    <row r="28" spans="1:16" s="12" customFormat="1" ht="15" customHeight="1" x14ac:dyDescent="0.25">
      <c r="A28" s="37"/>
    </row>
    <row r="29" spans="1:16" s="12" customFormat="1" ht="15" customHeight="1" x14ac:dyDescent="0.25">
      <c r="A29" s="37"/>
    </row>
    <row r="30" spans="1:16" x14ac:dyDescent="0.25">
      <c r="A30" s="5"/>
    </row>
    <row r="31" spans="1:16" ht="18.75" customHeight="1" x14ac:dyDescent="0.25">
      <c r="A31" s="5"/>
      <c r="B31" s="14"/>
    </row>
    <row r="32" spans="1:16" ht="15" customHeight="1" x14ac:dyDescent="0.3">
      <c r="A32" s="360" t="s">
        <v>637</v>
      </c>
    </row>
    <row r="33" spans="1:21" ht="15" customHeight="1" x14ac:dyDescent="0.3">
      <c r="A33" s="76"/>
    </row>
    <row r="34" spans="1:21" ht="15" customHeight="1" x14ac:dyDescent="0.3">
      <c r="A34" s="76"/>
      <c r="B34" s="647" t="s">
        <v>659</v>
      </c>
      <c r="C34" s="647"/>
      <c r="D34" s="647"/>
      <c r="E34" s="647"/>
      <c r="F34" s="647"/>
      <c r="G34" s="647"/>
      <c r="H34" s="647"/>
      <c r="I34" s="647"/>
      <c r="J34" s="647"/>
    </row>
    <row r="35" spans="1:21" ht="57" customHeight="1" x14ac:dyDescent="0.3">
      <c r="A35" s="76"/>
      <c r="B35" s="647"/>
      <c r="C35" s="647"/>
      <c r="D35" s="647"/>
      <c r="E35" s="647"/>
      <c r="F35" s="647"/>
      <c r="G35" s="647"/>
      <c r="H35" s="647"/>
      <c r="I35" s="647"/>
      <c r="J35" s="647"/>
    </row>
    <row r="36" spans="1:21" ht="15" customHeight="1" thickBot="1" x14ac:dyDescent="0.3">
      <c r="A36"/>
    </row>
    <row r="37" spans="1:21" ht="27" customHeight="1" x14ac:dyDescent="0.25">
      <c r="A37"/>
      <c r="L37" s="237" t="s">
        <v>296</v>
      </c>
      <c r="M37" s="229" t="s">
        <v>279</v>
      </c>
      <c r="N37" s="238" t="s">
        <v>103</v>
      </c>
      <c r="O37" s="230" t="s">
        <v>104</v>
      </c>
      <c r="Q37" s="237" t="s">
        <v>296</v>
      </c>
      <c r="R37" s="229" t="s">
        <v>279</v>
      </c>
      <c r="S37" s="238" t="s">
        <v>103</v>
      </c>
      <c r="T37" s="230" t="s">
        <v>104</v>
      </c>
    </row>
    <row r="38" spans="1:21" ht="15" customHeight="1" x14ac:dyDescent="0.25">
      <c r="A38"/>
      <c r="L38" s="239" t="s">
        <v>283</v>
      </c>
      <c r="M38" s="135">
        <f>R38/$U$45</f>
        <v>0.10996314795869175</v>
      </c>
      <c r="N38" s="135">
        <f t="shared" ref="N38:O44" si="0">S38/$U$45</f>
        <v>4.0667555362796322E-2</v>
      </c>
      <c r="O38" s="255">
        <f t="shared" si="0"/>
        <v>1.1082595760518002E-2</v>
      </c>
      <c r="Q38" s="239" t="s">
        <v>10</v>
      </c>
      <c r="R38" s="94">
        <v>334168</v>
      </c>
      <c r="S38" s="94">
        <v>123585</v>
      </c>
      <c r="T38" s="323">
        <v>33679</v>
      </c>
    </row>
    <row r="39" spans="1:21" ht="15" customHeight="1" x14ac:dyDescent="0.25">
      <c r="A39"/>
      <c r="L39" s="239" t="s">
        <v>284</v>
      </c>
      <c r="M39" s="135">
        <f t="shared" ref="M39:M44" si="1">R39/$U$45</f>
        <v>9.6570512641214329E-2</v>
      </c>
      <c r="N39" s="135">
        <f t="shared" si="0"/>
        <v>3.5529527208613354E-2</v>
      </c>
      <c r="O39" s="255">
        <f t="shared" si="0"/>
        <v>1.0498504561999059E-2</v>
      </c>
      <c r="Q39" s="239" t="s">
        <v>11</v>
      </c>
      <c r="R39" s="25">
        <v>293469</v>
      </c>
      <c r="S39" s="25">
        <v>107971</v>
      </c>
      <c r="T39" s="323">
        <v>31904</v>
      </c>
    </row>
    <row r="40" spans="1:21" ht="15" customHeight="1" x14ac:dyDescent="0.25">
      <c r="A40"/>
      <c r="L40" s="239" t="s">
        <v>285</v>
      </c>
      <c r="M40" s="135">
        <f t="shared" si="1"/>
        <v>9.1988276055650228E-2</v>
      </c>
      <c r="N40" s="135">
        <f t="shared" si="0"/>
        <v>3.4334032378067258E-2</v>
      </c>
      <c r="O40" s="255">
        <f t="shared" si="0"/>
        <v>9.9321828985336515E-3</v>
      </c>
      <c r="Q40" s="239" t="s">
        <v>12</v>
      </c>
      <c r="R40" s="25">
        <v>279544</v>
      </c>
      <c r="S40" s="25">
        <v>104338</v>
      </c>
      <c r="T40" s="324">
        <v>30183</v>
      </c>
    </row>
    <row r="41" spans="1:21" ht="15" customHeight="1" x14ac:dyDescent="0.25">
      <c r="A41"/>
      <c r="L41" s="239" t="s">
        <v>286</v>
      </c>
      <c r="M41" s="135">
        <f t="shared" si="1"/>
        <v>9.4335170944572541E-2</v>
      </c>
      <c r="N41" s="135">
        <f t="shared" si="0"/>
        <v>3.4378456215701098E-2</v>
      </c>
      <c r="O41" s="255">
        <f t="shared" si="0"/>
        <v>1.009836095783059E-2</v>
      </c>
      <c r="Q41" s="239" t="s">
        <v>13</v>
      </c>
      <c r="R41" s="25">
        <v>286676</v>
      </c>
      <c r="S41" s="25">
        <v>104473</v>
      </c>
      <c r="T41" s="324">
        <v>30688</v>
      </c>
    </row>
    <row r="42" spans="1:21" ht="15" customHeight="1" x14ac:dyDescent="0.25">
      <c r="A42"/>
      <c r="L42" s="239" t="s">
        <v>287</v>
      </c>
      <c r="M42" s="135">
        <f t="shared" si="1"/>
        <v>9.7670249421749719E-2</v>
      </c>
      <c r="N42" s="135">
        <f t="shared" si="0"/>
        <v>3.4382405001268546E-2</v>
      </c>
      <c r="O42" s="255">
        <f t="shared" si="0"/>
        <v>1.0828228156881302E-2</v>
      </c>
      <c r="Q42" s="239" t="s">
        <v>14</v>
      </c>
      <c r="R42" s="25">
        <v>296811</v>
      </c>
      <c r="S42" s="25">
        <v>104485</v>
      </c>
      <c r="T42" s="324">
        <v>32906</v>
      </c>
    </row>
    <row r="43" spans="1:21" x14ac:dyDescent="0.25">
      <c r="L43" s="239" t="s">
        <v>288</v>
      </c>
      <c r="M43" s="135">
        <f t="shared" si="1"/>
        <v>0.10026920845606103</v>
      </c>
      <c r="N43" s="135">
        <f t="shared" si="0"/>
        <v>2.9316771249155535E-2</v>
      </c>
      <c r="O43" s="255">
        <f t="shared" si="0"/>
        <v>9.9782520634872588E-3</v>
      </c>
      <c r="Q43" s="239" t="s">
        <v>15</v>
      </c>
      <c r="R43" s="25">
        <v>304709</v>
      </c>
      <c r="S43" s="25">
        <v>89091</v>
      </c>
      <c r="T43" s="324">
        <v>30323</v>
      </c>
    </row>
    <row r="44" spans="1:21" ht="13.8" thickBot="1" x14ac:dyDescent="0.3">
      <c r="L44" s="240" t="s">
        <v>289</v>
      </c>
      <c r="M44" s="163">
        <f t="shared" si="1"/>
        <v>9.8690352360008143E-2</v>
      </c>
      <c r="N44" s="163">
        <f t="shared" si="0"/>
        <v>2.9655708677028499E-2</v>
      </c>
      <c r="O44" s="256">
        <f t="shared" si="0"/>
        <v>9.830501670171762E-3</v>
      </c>
      <c r="Q44" s="240" t="s">
        <v>16</v>
      </c>
      <c r="R44" s="326">
        <v>299911</v>
      </c>
      <c r="S44" s="326">
        <v>90121</v>
      </c>
      <c r="T44" s="331">
        <v>29874</v>
      </c>
    </row>
    <row r="45" spans="1:21" x14ac:dyDescent="0.25">
      <c r="O45" s="257">
        <f>SUM(M38:O44)</f>
        <v>1</v>
      </c>
      <c r="R45">
        <f>SUM(R38:R44)</f>
        <v>2095288</v>
      </c>
      <c r="S45">
        <f t="shared" ref="S45:T45" si="2">SUM(S38:S44)</f>
        <v>724064</v>
      </c>
      <c r="T45">
        <f t="shared" si="2"/>
        <v>219557</v>
      </c>
      <c r="U45">
        <f>SUM(R45:T45)</f>
        <v>3038909</v>
      </c>
    </row>
  </sheetData>
  <mergeCells count="2">
    <mergeCell ref="B10:J11"/>
    <mergeCell ref="B34:J35"/>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F18"/>
  <sheetViews>
    <sheetView zoomScale="80" zoomScaleNormal="80" workbookViewId="0">
      <selection activeCell="A2" sqref="A2"/>
    </sheetView>
  </sheetViews>
  <sheetFormatPr baseColWidth="10" defaultColWidth="9.109375" defaultRowHeight="16.8" x14ac:dyDescent="0.25"/>
  <cols>
    <col min="1" max="1" width="2.88671875" style="53" customWidth="1"/>
    <col min="2" max="2" width="15.6640625" style="53" customWidth="1"/>
    <col min="3" max="3" width="45.6640625" style="53" customWidth="1"/>
    <col min="4" max="5" width="30.6640625" style="53" customWidth="1"/>
    <col min="6" max="12" width="15.6640625" style="53" customWidth="1"/>
    <col min="13" max="16384" width="9.109375" style="53"/>
  </cols>
  <sheetData>
    <row r="1" spans="2:6" x14ac:dyDescent="0.25">
      <c r="B1" s="72" t="s">
        <v>109</v>
      </c>
      <c r="C1" s="52"/>
    </row>
    <row r="2" spans="2:6" ht="15" customHeight="1" x14ac:dyDescent="0.25">
      <c r="B2" s="565"/>
      <c r="C2" s="565"/>
      <c r="D2" s="565"/>
      <c r="E2" s="565"/>
      <c r="F2" s="565"/>
    </row>
    <row r="3" spans="2:6" ht="162.75" customHeight="1" x14ac:dyDescent="0.25">
      <c r="B3" s="568" t="s">
        <v>524</v>
      </c>
      <c r="C3" s="569"/>
      <c r="D3" s="569"/>
      <c r="E3" s="569"/>
      <c r="F3" s="569"/>
    </row>
    <row r="4" spans="2:6" ht="48" customHeight="1" x14ac:dyDescent="0.25">
      <c r="B4" s="566" t="s">
        <v>664</v>
      </c>
      <c r="C4" s="567"/>
      <c r="D4" s="567"/>
      <c r="E4" s="567"/>
      <c r="F4" s="567"/>
    </row>
    <row r="5" spans="2:6" s="284" customFormat="1" ht="104.25" customHeight="1" x14ac:dyDescent="0.25">
      <c r="B5" s="561" t="s">
        <v>539</v>
      </c>
      <c r="C5" s="561"/>
      <c r="D5" s="561"/>
      <c r="E5" s="561"/>
      <c r="F5" s="561"/>
    </row>
    <row r="6" spans="2:6" s="166" customFormat="1" ht="125.25" customHeight="1" x14ac:dyDescent="0.25">
      <c r="B6" s="561" t="s">
        <v>526</v>
      </c>
      <c r="C6" s="561"/>
      <c r="D6" s="561"/>
      <c r="E6" s="561"/>
      <c r="F6" s="561"/>
    </row>
    <row r="7" spans="2:6" s="166" customFormat="1" ht="161.25" customHeight="1" x14ac:dyDescent="0.25">
      <c r="B7" s="563" t="s">
        <v>527</v>
      </c>
      <c r="C7" s="563"/>
      <c r="D7" s="563"/>
      <c r="E7" s="563"/>
      <c r="F7" s="563"/>
    </row>
    <row r="8" spans="2:6" s="167" customFormat="1" ht="100.5" customHeight="1" x14ac:dyDescent="0.25">
      <c r="B8" s="561" t="s">
        <v>644</v>
      </c>
      <c r="C8" s="562"/>
      <c r="D8" s="562"/>
      <c r="E8" s="562"/>
      <c r="F8" s="562"/>
    </row>
    <row r="9" spans="2:6" ht="15" customHeight="1" x14ac:dyDescent="0.25">
      <c r="C9" s="570" t="s">
        <v>520</v>
      </c>
      <c r="D9" s="571"/>
      <c r="E9" s="118"/>
    </row>
    <row r="10" spans="2:6" ht="15" customHeight="1" x14ac:dyDescent="0.25">
      <c r="C10" s="54" t="s">
        <v>102</v>
      </c>
      <c r="D10" s="54" t="s">
        <v>3</v>
      </c>
      <c r="E10" s="118"/>
    </row>
    <row r="11" spans="2:6" ht="15" customHeight="1" x14ac:dyDescent="0.25">
      <c r="C11" s="55" t="s">
        <v>215</v>
      </c>
      <c r="D11" s="89" t="s">
        <v>17</v>
      </c>
      <c r="E11" s="119"/>
    </row>
    <row r="12" spans="2:6" ht="15" customHeight="1" x14ac:dyDescent="0.25">
      <c r="C12" s="55" t="s">
        <v>103</v>
      </c>
      <c r="D12" s="89" t="s">
        <v>18</v>
      </c>
      <c r="E12" s="119"/>
    </row>
    <row r="13" spans="2:6" ht="15" customHeight="1" x14ac:dyDescent="0.25">
      <c r="C13" s="55" t="s">
        <v>104</v>
      </c>
      <c r="D13" s="89" t="s">
        <v>19</v>
      </c>
      <c r="E13" s="119"/>
    </row>
    <row r="15" spans="2:6" ht="128.25" customHeight="1" x14ac:dyDescent="0.25">
      <c r="B15" s="563" t="s">
        <v>528</v>
      </c>
      <c r="C15" s="564"/>
      <c r="D15" s="564"/>
      <c r="E15" s="564"/>
      <c r="F15" s="564"/>
    </row>
    <row r="16" spans="2:6" ht="108" customHeight="1" x14ac:dyDescent="0.25">
      <c r="B16" s="561" t="s">
        <v>525</v>
      </c>
      <c r="C16" s="562"/>
      <c r="D16" s="562"/>
      <c r="E16" s="562"/>
      <c r="F16" s="562"/>
    </row>
    <row r="17" spans="3:3" x14ac:dyDescent="0.25">
      <c r="C17" s="67"/>
    </row>
    <row r="18" spans="3:3" x14ac:dyDescent="0.25">
      <c r="C18" s="67"/>
    </row>
  </sheetData>
  <mergeCells count="10">
    <mergeCell ref="B16:F16"/>
    <mergeCell ref="B15:F15"/>
    <mergeCell ref="B6:F6"/>
    <mergeCell ref="B7:F7"/>
    <mergeCell ref="B2:F2"/>
    <mergeCell ref="B8:F8"/>
    <mergeCell ref="B4:F4"/>
    <mergeCell ref="B3:F3"/>
    <mergeCell ref="C9:D9"/>
    <mergeCell ref="B5:F5"/>
  </mergeCells>
  <phoneticPr fontId="17" type="noConversion"/>
  <hyperlinks>
    <hyperlink ref="B4" r:id="rId1" location="directives"/>
    <hyperlink ref="B1" location="Index!A1" display="Index"/>
  </hyperlinks>
  <pageMargins left="0.78740157499999996" right="0.78740157499999996" top="0.984251969" bottom="0.984251969" header="0.5" footer="0.5"/>
  <pageSetup paperSize="9" orientation="portrait" r:id="rId2"/>
  <headerFooter alignWithMargins="0"/>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W48"/>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33.109375" customWidth="1"/>
    <col min="3" max="3" width="11.33203125" customWidth="1"/>
    <col min="4" max="5" width="10.6640625" customWidth="1"/>
    <col min="6" max="6" width="11.33203125" customWidth="1"/>
    <col min="7" max="8" width="10.6640625" customWidth="1"/>
    <col min="9" max="9" width="11.33203125" customWidth="1"/>
    <col min="10" max="11" width="10.6640625" customWidth="1"/>
    <col min="12" max="12" width="11.33203125" customWidth="1"/>
    <col min="13" max="13" width="10.6640625" customWidth="1"/>
    <col min="14" max="14" width="10.6640625" style="13" customWidth="1"/>
    <col min="15" max="15" width="11.33203125" style="13" customWidth="1"/>
    <col min="16" max="18" width="10.6640625" customWidth="1"/>
    <col min="19" max="19" width="11.44140625" customWidth="1"/>
    <col min="20" max="23" width="10.6640625" customWidth="1"/>
  </cols>
  <sheetData>
    <row r="1" spans="1:21" x14ac:dyDescent="0.25">
      <c r="A1" s="34" t="s">
        <v>109</v>
      </c>
    </row>
    <row r="2" spans="1:21" x14ac:dyDescent="0.25">
      <c r="B2" s="1"/>
      <c r="C2" s="1"/>
      <c r="D2" s="1"/>
      <c r="E2" s="7"/>
      <c r="F2" s="7"/>
      <c r="G2" s="7"/>
      <c r="H2" s="7"/>
      <c r="I2" s="7"/>
      <c r="J2" s="7"/>
      <c r="K2" s="7"/>
    </row>
    <row r="3" spans="1:21" s="22" customFormat="1" ht="15.6" x14ac:dyDescent="0.3">
      <c r="A3" s="36" t="s">
        <v>21</v>
      </c>
      <c r="B3" s="39" t="s">
        <v>134</v>
      </c>
      <c r="C3" s="39"/>
      <c r="D3" s="39"/>
      <c r="L3" s="23"/>
      <c r="M3" s="23"/>
      <c r="N3" s="40"/>
      <c r="O3" s="38"/>
    </row>
    <row r="4" spans="1:21" ht="13.8" thickBot="1" x14ac:dyDescent="0.3">
      <c r="E4" s="14"/>
      <c r="F4" s="14"/>
      <c r="G4" s="14"/>
      <c r="H4" s="14"/>
      <c r="I4" s="14"/>
      <c r="J4" s="14"/>
      <c r="K4" s="14"/>
      <c r="O4"/>
    </row>
    <row r="5" spans="1:21" ht="20.100000000000001" customHeight="1" x14ac:dyDescent="0.25">
      <c r="A5" s="13"/>
      <c r="B5" s="706" t="s">
        <v>290</v>
      </c>
      <c r="C5" s="707"/>
      <c r="D5" s="590" t="s">
        <v>160</v>
      </c>
      <c r="E5" s="670"/>
      <c r="F5" s="670"/>
      <c r="G5" s="670"/>
      <c r="H5" s="670"/>
      <c r="I5" s="670"/>
      <c r="J5" s="590" t="s">
        <v>162</v>
      </c>
      <c r="K5" s="671"/>
      <c r="L5" s="671"/>
      <c r="M5" s="671"/>
      <c r="N5" s="671"/>
      <c r="O5" s="671"/>
      <c r="P5" s="590" t="s">
        <v>161</v>
      </c>
      <c r="Q5" s="590"/>
      <c r="R5" s="590"/>
      <c r="S5" s="590"/>
      <c r="T5" s="642" t="s">
        <v>163</v>
      </c>
      <c r="U5" s="643"/>
    </row>
    <row r="6" spans="1:21" ht="20.100000000000001" customHeight="1" x14ac:dyDescent="0.25">
      <c r="A6" s="13"/>
      <c r="B6" s="708"/>
      <c r="C6" s="709"/>
      <c r="D6" s="599" t="s">
        <v>165</v>
      </c>
      <c r="E6" s="601"/>
      <c r="F6" s="599" t="s">
        <v>169</v>
      </c>
      <c r="G6" s="601"/>
      <c r="H6" s="599" t="s">
        <v>168</v>
      </c>
      <c r="I6" s="601"/>
      <c r="J6" s="599" t="s">
        <v>165</v>
      </c>
      <c r="K6" s="601"/>
      <c r="L6" s="599" t="s">
        <v>169</v>
      </c>
      <c r="M6" s="601"/>
      <c r="N6" s="599" t="s">
        <v>168</v>
      </c>
      <c r="O6" s="601"/>
      <c r="P6" s="599" t="s">
        <v>165</v>
      </c>
      <c r="Q6" s="601"/>
      <c r="R6" s="599" t="s">
        <v>169</v>
      </c>
      <c r="S6" s="601"/>
      <c r="T6" s="644"/>
      <c r="U6" s="645"/>
    </row>
    <row r="7" spans="1:21" s="12" customFormat="1" ht="63.75" customHeight="1" x14ac:dyDescent="0.25">
      <c r="A7" s="37"/>
      <c r="B7" s="710" t="s">
        <v>569</v>
      </c>
      <c r="C7" s="711"/>
      <c r="D7" s="576" t="s">
        <v>555</v>
      </c>
      <c r="E7" s="601"/>
      <c r="F7" s="604" t="s">
        <v>544</v>
      </c>
      <c r="G7" s="605"/>
      <c r="H7" s="628" t="s">
        <v>194</v>
      </c>
      <c r="I7" s="628"/>
      <c r="J7" s="576" t="s">
        <v>565</v>
      </c>
      <c r="K7" s="627"/>
      <c r="L7" s="576" t="s">
        <v>122</v>
      </c>
      <c r="M7" s="576"/>
      <c r="N7" s="628" t="s">
        <v>194</v>
      </c>
      <c r="O7" s="628"/>
      <c r="P7" s="576" t="s">
        <v>556</v>
      </c>
      <c r="Q7" s="601"/>
      <c r="R7" s="576" t="s">
        <v>122</v>
      </c>
      <c r="S7" s="576"/>
      <c r="T7" s="620" t="s">
        <v>545</v>
      </c>
      <c r="U7" s="621"/>
    </row>
    <row r="8" spans="1:21" s="12" customFormat="1" ht="39" customHeight="1" thickBot="1" x14ac:dyDescent="0.3">
      <c r="A8" s="37"/>
      <c r="B8" s="714" t="s">
        <v>547</v>
      </c>
      <c r="C8" s="715"/>
      <c r="D8" s="584" t="s">
        <v>117</v>
      </c>
      <c r="E8" s="622"/>
      <c r="F8" s="610">
        <v>1</v>
      </c>
      <c r="G8" s="622"/>
      <c r="H8" s="619" t="s">
        <v>180</v>
      </c>
      <c r="I8" s="619"/>
      <c r="J8" s="584" t="s">
        <v>117</v>
      </c>
      <c r="K8" s="622"/>
      <c r="L8" s="610">
        <v>1</v>
      </c>
      <c r="M8" s="622"/>
      <c r="N8" s="619" t="s">
        <v>179</v>
      </c>
      <c r="O8" s="619"/>
      <c r="P8" s="584" t="s">
        <v>117</v>
      </c>
      <c r="Q8" s="622"/>
      <c r="R8" s="610">
        <v>1</v>
      </c>
      <c r="S8" s="622"/>
      <c r="T8" s="625" t="s">
        <v>546</v>
      </c>
      <c r="U8" s="629"/>
    </row>
    <row r="9" spans="1:21" s="12" customFormat="1" ht="21.9" customHeight="1" x14ac:dyDescent="0.25">
      <c r="A9" s="35"/>
      <c r="O9" s="37"/>
    </row>
    <row r="10" spans="1:21" s="17" customFormat="1" ht="15" customHeight="1" x14ac:dyDescent="0.3">
      <c r="B10" s="339" t="s">
        <v>531</v>
      </c>
      <c r="C10" s="27"/>
      <c r="D10" s="27"/>
      <c r="E10" s="339" t="s">
        <v>532</v>
      </c>
      <c r="F10" s="27"/>
      <c r="G10" s="27"/>
    </row>
    <row r="11" spans="1:21" s="17" customFormat="1" ht="15" customHeight="1" x14ac:dyDescent="0.25">
      <c r="B11" s="27"/>
      <c r="C11" s="27"/>
      <c r="D11" s="27"/>
      <c r="E11" s="27"/>
      <c r="F11" s="27"/>
      <c r="G11" s="27"/>
    </row>
    <row r="12" spans="1:21" s="17" customFormat="1" ht="15" customHeight="1" x14ac:dyDescent="0.25">
      <c r="A12" s="62"/>
      <c r="B12" s="62" t="s">
        <v>24</v>
      </c>
      <c r="C12" s="27"/>
      <c r="D12" s="27"/>
      <c r="E12" s="369" t="s">
        <v>503</v>
      </c>
      <c r="F12" s="27"/>
      <c r="G12" s="27"/>
    </row>
    <row r="13" spans="1:21" s="17" customFormat="1" ht="15" customHeight="1" x14ac:dyDescent="0.25">
      <c r="B13" s="67" t="s">
        <v>0</v>
      </c>
      <c r="E13" s="369" t="s">
        <v>510</v>
      </c>
      <c r="F13" s="63"/>
      <c r="G13" s="63"/>
    </row>
    <row r="14" spans="1:21" s="17" customFormat="1" ht="15" customHeight="1" x14ac:dyDescent="0.25">
      <c r="B14" s="67" t="s">
        <v>293</v>
      </c>
      <c r="E14" s="369" t="s">
        <v>505</v>
      </c>
      <c r="F14" s="66"/>
      <c r="G14" s="66"/>
    </row>
    <row r="15" spans="1:21" s="17" customFormat="1" ht="15" customHeight="1" x14ac:dyDescent="0.25">
      <c r="B15" s="67" t="s">
        <v>22</v>
      </c>
      <c r="F15" s="65"/>
      <c r="G15" s="65"/>
    </row>
    <row r="16" spans="1:21" s="17" customFormat="1" ht="15" customHeight="1" x14ac:dyDescent="0.25">
      <c r="E16" s="63"/>
      <c r="F16" s="65"/>
      <c r="G16" s="65"/>
    </row>
    <row r="17" spans="1:23" s="17" customFormat="1" x14ac:dyDescent="0.25">
      <c r="A17" s="49"/>
      <c r="O17" s="49"/>
    </row>
    <row r="18" spans="1:23" s="17" customFormat="1" ht="15.6" x14ac:dyDescent="0.25">
      <c r="A18" s="49"/>
      <c r="B18" s="371" t="s">
        <v>534</v>
      </c>
      <c r="C18" s="188"/>
      <c r="D18" s="27"/>
      <c r="E18" s="27"/>
      <c r="F18" s="27"/>
      <c r="G18" s="27"/>
      <c r="H18" s="27"/>
      <c r="I18" s="27"/>
      <c r="J18" s="27"/>
      <c r="K18" s="27"/>
      <c r="L18" s="27"/>
      <c r="M18" s="27"/>
      <c r="S18" s="49"/>
      <c r="T18" s="49"/>
      <c r="U18" s="49"/>
      <c r="V18" s="49"/>
      <c r="W18" s="49"/>
    </row>
    <row r="19" spans="1:23" ht="13.8" thickBot="1" x14ac:dyDescent="0.3">
      <c r="N19"/>
      <c r="O19"/>
    </row>
    <row r="20" spans="1:23" ht="30" customHeight="1" x14ac:dyDescent="0.25">
      <c r="A20"/>
      <c r="B20" s="716" t="s">
        <v>292</v>
      </c>
      <c r="C20" s="616" t="s">
        <v>196</v>
      </c>
      <c r="D20" s="616"/>
      <c r="E20" s="617"/>
      <c r="F20" s="618" t="s">
        <v>177</v>
      </c>
      <c r="G20" s="618"/>
      <c r="H20" s="618"/>
      <c r="I20" s="616" t="s">
        <v>176</v>
      </c>
      <c r="J20" s="616"/>
      <c r="K20" s="616"/>
      <c r="L20" s="618" t="s">
        <v>162</v>
      </c>
      <c r="M20" s="578"/>
      <c r="N20" s="578"/>
      <c r="O20" s="611" t="s">
        <v>161</v>
      </c>
      <c r="P20" s="611"/>
      <c r="Q20" s="639" t="s">
        <v>163</v>
      </c>
    </row>
    <row r="21" spans="1:23" ht="30" customHeight="1" x14ac:dyDescent="0.25">
      <c r="A21"/>
      <c r="B21" s="717"/>
      <c r="C21" s="307" t="s">
        <v>165</v>
      </c>
      <c r="D21" s="20" t="s">
        <v>169</v>
      </c>
      <c r="E21" s="20" t="s">
        <v>168</v>
      </c>
      <c r="F21" s="307" t="s">
        <v>165</v>
      </c>
      <c r="G21" s="20" t="s">
        <v>169</v>
      </c>
      <c r="H21" s="20" t="s">
        <v>168</v>
      </c>
      <c r="I21" s="307" t="s">
        <v>165</v>
      </c>
      <c r="J21" s="20" t="s">
        <v>169</v>
      </c>
      <c r="K21" s="20" t="s">
        <v>168</v>
      </c>
      <c r="L21" s="307" t="s">
        <v>165</v>
      </c>
      <c r="M21" s="20" t="s">
        <v>169</v>
      </c>
      <c r="N21" s="20" t="s">
        <v>168</v>
      </c>
      <c r="O21" s="307" t="s">
        <v>165</v>
      </c>
      <c r="P21" s="20" t="s">
        <v>169</v>
      </c>
      <c r="Q21" s="640"/>
    </row>
    <row r="22" spans="1:23" ht="15" customHeight="1" x14ac:dyDescent="0.25">
      <c r="A22"/>
      <c r="B22" s="147">
        <v>0</v>
      </c>
      <c r="C22" s="94">
        <v>36779</v>
      </c>
      <c r="D22" s="95">
        <f>C22/$C$46</f>
        <v>1.755319555116051E-2</v>
      </c>
      <c r="E22" s="182">
        <v>3.2</v>
      </c>
      <c r="F22" s="94">
        <v>11646</v>
      </c>
      <c r="G22" s="112">
        <f>F22/$F$46</f>
        <v>1.6084213550183409E-2</v>
      </c>
      <c r="H22" s="182">
        <v>4.9000000000000004</v>
      </c>
      <c r="I22" s="94">
        <v>7636</v>
      </c>
      <c r="J22" s="112">
        <f>I22/$I$46</f>
        <v>3.4779123416698171E-2</v>
      </c>
      <c r="K22" s="182">
        <v>5.7</v>
      </c>
      <c r="L22" s="198">
        <f>C22+F22+I22</f>
        <v>56061</v>
      </c>
      <c r="M22" s="210">
        <f>L22/$L$46</f>
        <v>1.8447738974743895E-2</v>
      </c>
      <c r="N22" s="211">
        <v>3.9</v>
      </c>
      <c r="O22" s="202">
        <v>105002</v>
      </c>
      <c r="P22" s="203">
        <f>O22/$O$46</f>
        <v>1.5890380857934074E-2</v>
      </c>
      <c r="Q22" s="204">
        <f>L22/O22</f>
        <v>0.533904116112074</v>
      </c>
    </row>
    <row r="23" spans="1:23" ht="15" customHeight="1" x14ac:dyDescent="0.25">
      <c r="A23"/>
      <c r="B23" s="147">
        <v>1</v>
      </c>
      <c r="C23" s="94">
        <v>27461</v>
      </c>
      <c r="D23" s="26">
        <f t="shared" ref="D23:D45" si="0">C23/$C$46</f>
        <v>1.3106074200778127E-2</v>
      </c>
      <c r="E23" s="100">
        <v>3.1</v>
      </c>
      <c r="F23" s="94">
        <v>9371</v>
      </c>
      <c r="G23" s="112">
        <f t="shared" ref="G23:G45" si="1">F23/$F$46</f>
        <v>1.2942226101560083E-2</v>
      </c>
      <c r="H23" s="100">
        <v>4.7</v>
      </c>
      <c r="I23" s="94">
        <v>6299</v>
      </c>
      <c r="J23" s="112">
        <f t="shared" ref="J23:J44" si="2">I23/$I$46</f>
        <v>2.8689588580641929E-2</v>
      </c>
      <c r="K23" s="90">
        <v>5.5</v>
      </c>
      <c r="L23" s="198">
        <f t="shared" ref="L23:L45" si="3">C23+F23+I23</f>
        <v>43131</v>
      </c>
      <c r="M23" s="210">
        <f t="shared" ref="M23:M45" si="4">L23/$L$46</f>
        <v>1.4192922525814363E-2</v>
      </c>
      <c r="N23" s="207">
        <v>3.8</v>
      </c>
      <c r="O23" s="202">
        <v>52806</v>
      </c>
      <c r="P23" s="203">
        <f t="shared" ref="P23:P45" si="5">O23/$O$46</f>
        <v>7.9913473227563921E-3</v>
      </c>
      <c r="Q23" s="204">
        <f t="shared" ref="Q23:Q45" si="6">L23/O23</f>
        <v>0.81678218384274515</v>
      </c>
    </row>
    <row r="24" spans="1:23" ht="15" customHeight="1" x14ac:dyDescent="0.25">
      <c r="A24"/>
      <c r="B24" s="147">
        <v>2</v>
      </c>
      <c r="C24" s="94">
        <v>21900</v>
      </c>
      <c r="D24" s="26">
        <f t="shared" si="0"/>
        <v>1.0452023779069989E-2</v>
      </c>
      <c r="E24" s="100">
        <v>3</v>
      </c>
      <c r="F24" s="94">
        <v>8078</v>
      </c>
      <c r="G24" s="112">
        <f t="shared" si="1"/>
        <v>1.1156472356034825E-2</v>
      </c>
      <c r="H24" s="100">
        <v>4.8</v>
      </c>
      <c r="I24" s="94">
        <v>5487</v>
      </c>
      <c r="J24" s="112">
        <f t="shared" si="2"/>
        <v>2.4991232345131332E-2</v>
      </c>
      <c r="K24" s="100">
        <v>5.3</v>
      </c>
      <c r="L24" s="198">
        <f t="shared" si="3"/>
        <v>35465</v>
      </c>
      <c r="M24" s="210">
        <f t="shared" si="4"/>
        <v>1.1670306679140442E-2</v>
      </c>
      <c r="N24" s="207">
        <v>3.7</v>
      </c>
      <c r="O24" s="202">
        <v>44366</v>
      </c>
      <c r="P24" s="203">
        <f t="shared" si="5"/>
        <v>6.7140877044542307E-3</v>
      </c>
      <c r="Q24" s="204">
        <f t="shared" si="6"/>
        <v>0.79937339404048147</v>
      </c>
    </row>
    <row r="25" spans="1:23" ht="15" customHeight="1" x14ac:dyDescent="0.25">
      <c r="A25"/>
      <c r="B25" s="147">
        <v>3</v>
      </c>
      <c r="C25" s="94">
        <v>18434</v>
      </c>
      <c r="D25" s="26">
        <f t="shared" si="0"/>
        <v>8.7978359060902362E-3</v>
      </c>
      <c r="E25" s="100">
        <v>2.9</v>
      </c>
      <c r="F25" s="94">
        <v>7602</v>
      </c>
      <c r="G25" s="112">
        <f t="shared" si="1"/>
        <v>1.0499071905245945E-2</v>
      </c>
      <c r="H25" s="100">
        <v>4.5999999999999996</v>
      </c>
      <c r="I25" s="94">
        <v>4878</v>
      </c>
      <c r="J25" s="112">
        <f t="shared" si="2"/>
        <v>2.2217465168498384E-2</v>
      </c>
      <c r="K25" s="100">
        <v>5.2</v>
      </c>
      <c r="L25" s="198">
        <f t="shared" si="3"/>
        <v>30914</v>
      </c>
      <c r="M25" s="210">
        <f t="shared" si="4"/>
        <v>1.0172729752684269E-2</v>
      </c>
      <c r="N25" s="207">
        <v>3.7</v>
      </c>
      <c r="O25" s="205">
        <v>39571</v>
      </c>
      <c r="P25" s="203">
        <f t="shared" si="5"/>
        <v>5.9884408004543654E-3</v>
      </c>
      <c r="Q25" s="204">
        <f t="shared" si="6"/>
        <v>0.78122867756690506</v>
      </c>
    </row>
    <row r="26" spans="1:23" ht="15" customHeight="1" x14ac:dyDescent="0.25">
      <c r="A26"/>
      <c r="B26" s="147">
        <v>4</v>
      </c>
      <c r="C26" s="94">
        <v>15787</v>
      </c>
      <c r="D26" s="26">
        <f t="shared" si="0"/>
        <v>7.5345250867661154E-3</v>
      </c>
      <c r="E26" s="100">
        <v>3.1</v>
      </c>
      <c r="F26" s="94">
        <v>7401</v>
      </c>
      <c r="G26" s="112">
        <f t="shared" si="1"/>
        <v>1.0221472135059884E-2</v>
      </c>
      <c r="H26" s="100">
        <v>4.7</v>
      </c>
      <c r="I26" s="94">
        <v>4342</v>
      </c>
      <c r="J26" s="112">
        <f t="shared" si="2"/>
        <v>1.9776185682988928E-2</v>
      </c>
      <c r="K26" s="100">
        <v>5.0999999999999996</v>
      </c>
      <c r="L26" s="198">
        <f t="shared" si="3"/>
        <v>27530</v>
      </c>
      <c r="M26" s="210">
        <f t="shared" si="4"/>
        <v>9.0591722226628039E-3</v>
      </c>
      <c r="N26" s="207">
        <v>3.8</v>
      </c>
      <c r="O26" s="205">
        <v>36379</v>
      </c>
      <c r="P26" s="203">
        <f t="shared" si="5"/>
        <v>5.5053824234851121E-3</v>
      </c>
      <c r="Q26" s="204">
        <f t="shared" si="6"/>
        <v>0.75675527089804562</v>
      </c>
    </row>
    <row r="27" spans="1:23" ht="15" customHeight="1" x14ac:dyDescent="0.25">
      <c r="A27"/>
      <c r="B27" s="147">
        <v>5</v>
      </c>
      <c r="C27" s="94">
        <v>14385</v>
      </c>
      <c r="D27" s="26">
        <f t="shared" si="0"/>
        <v>6.8654046603617257E-3</v>
      </c>
      <c r="E27" s="100">
        <v>3.2</v>
      </c>
      <c r="F27" s="94">
        <v>7319</v>
      </c>
      <c r="G27" s="112">
        <f t="shared" si="1"/>
        <v>1.0108222477571044E-2</v>
      </c>
      <c r="H27" s="100">
        <v>5.0999999999999996</v>
      </c>
      <c r="I27" s="94">
        <v>3845</v>
      </c>
      <c r="J27" s="112">
        <f t="shared" si="2"/>
        <v>1.7512536607805718E-2</v>
      </c>
      <c r="K27" s="100">
        <v>5.0999999999999996</v>
      </c>
      <c r="L27" s="198">
        <f t="shared" si="3"/>
        <v>25549</v>
      </c>
      <c r="M27" s="210">
        <f t="shared" si="4"/>
        <v>8.4072935385692688E-3</v>
      </c>
      <c r="N27" s="207">
        <v>4</v>
      </c>
      <c r="O27" s="205">
        <v>34982</v>
      </c>
      <c r="P27" s="203">
        <f t="shared" si="5"/>
        <v>5.2939687165220644E-3</v>
      </c>
      <c r="Q27" s="204">
        <f t="shared" si="6"/>
        <v>0.73034703561831804</v>
      </c>
    </row>
    <row r="28" spans="1:23" ht="15" customHeight="1" x14ac:dyDescent="0.25">
      <c r="A28"/>
      <c r="B28" s="147">
        <v>6</v>
      </c>
      <c r="C28" s="94">
        <v>17061</v>
      </c>
      <c r="D28" s="26">
        <f t="shared" si="0"/>
        <v>8.1425560591193193E-3</v>
      </c>
      <c r="E28" s="100">
        <v>3.3</v>
      </c>
      <c r="F28" s="94">
        <v>8666</v>
      </c>
      <c r="G28" s="112">
        <f t="shared" si="1"/>
        <v>1.1968555265832855E-2</v>
      </c>
      <c r="H28" s="100">
        <v>4.8</v>
      </c>
      <c r="I28" s="94">
        <v>4086</v>
      </c>
      <c r="J28" s="112">
        <f t="shared" si="2"/>
        <v>1.8610201451103814E-2</v>
      </c>
      <c r="K28" s="100">
        <v>4.9000000000000004</v>
      </c>
      <c r="L28" s="198">
        <f t="shared" si="3"/>
        <v>29813</v>
      </c>
      <c r="M28" s="210">
        <f t="shared" si="4"/>
        <v>9.8104286768705487E-3</v>
      </c>
      <c r="N28" s="207">
        <v>4</v>
      </c>
      <c r="O28" s="205">
        <v>106546</v>
      </c>
      <c r="P28" s="203">
        <f t="shared" si="5"/>
        <v>1.6124040674362811E-2</v>
      </c>
      <c r="Q28" s="204">
        <f t="shared" si="6"/>
        <v>0.2798134139245021</v>
      </c>
    </row>
    <row r="29" spans="1:23" ht="15" customHeight="1" x14ac:dyDescent="0.25">
      <c r="A29"/>
      <c r="B29" s="147">
        <v>7</v>
      </c>
      <c r="C29" s="94">
        <v>33746</v>
      </c>
      <c r="D29" s="26">
        <f t="shared" si="0"/>
        <v>1.6105661846963281E-2</v>
      </c>
      <c r="E29" s="100">
        <v>3.1</v>
      </c>
      <c r="F29" s="94">
        <v>12180</v>
      </c>
      <c r="G29" s="112">
        <f t="shared" si="1"/>
        <v>1.6821717417244884E-2</v>
      </c>
      <c r="H29" s="100">
        <v>5.2</v>
      </c>
      <c r="I29" s="94">
        <v>5551</v>
      </c>
      <c r="J29" s="112">
        <f t="shared" si="2"/>
        <v>2.5282728403102611E-2</v>
      </c>
      <c r="K29" s="100">
        <v>4.5999999999999996</v>
      </c>
      <c r="L29" s="198">
        <f t="shared" si="3"/>
        <v>51477</v>
      </c>
      <c r="M29" s="210">
        <f t="shared" si="4"/>
        <v>1.693930288797723E-2</v>
      </c>
      <c r="N29" s="207">
        <v>3.8</v>
      </c>
      <c r="O29" s="205">
        <v>830798</v>
      </c>
      <c r="P29" s="203">
        <f t="shared" si="5"/>
        <v>0.12572804933248807</v>
      </c>
      <c r="Q29" s="204">
        <f t="shared" si="6"/>
        <v>6.1960909872195165E-2</v>
      </c>
    </row>
    <row r="30" spans="1:23" ht="15" customHeight="1" x14ac:dyDescent="0.25">
      <c r="A30"/>
      <c r="B30" s="147">
        <v>8</v>
      </c>
      <c r="C30" s="94">
        <v>88167</v>
      </c>
      <c r="D30" s="26">
        <f t="shared" si="0"/>
        <v>4.2078702307272314E-2</v>
      </c>
      <c r="E30" s="100">
        <v>2.6</v>
      </c>
      <c r="F30" s="94">
        <v>24627</v>
      </c>
      <c r="G30" s="112">
        <f t="shared" si="1"/>
        <v>3.4012186768020508E-2</v>
      </c>
      <c r="H30" s="100">
        <v>5.0999999999999996</v>
      </c>
      <c r="I30" s="94">
        <v>19342</v>
      </c>
      <c r="J30" s="112">
        <f t="shared" si="2"/>
        <v>8.8095574270007332E-2</v>
      </c>
      <c r="K30" s="100">
        <v>6.2</v>
      </c>
      <c r="L30" s="198">
        <f t="shared" si="3"/>
        <v>132136</v>
      </c>
      <c r="M30" s="210">
        <f t="shared" si="4"/>
        <v>4.3481394145069824E-2</v>
      </c>
      <c r="N30" s="207">
        <v>3.6</v>
      </c>
      <c r="O30" s="205">
        <v>798407</v>
      </c>
      <c r="P30" s="203">
        <f t="shared" si="5"/>
        <v>0.12082618721205854</v>
      </c>
      <c r="Q30" s="204">
        <f t="shared" si="6"/>
        <v>0.1654995509808907</v>
      </c>
    </row>
    <row r="31" spans="1:23" ht="15" customHeight="1" x14ac:dyDescent="0.25">
      <c r="A31"/>
      <c r="B31" s="147">
        <v>9</v>
      </c>
      <c r="C31" s="94">
        <v>137198</v>
      </c>
      <c r="D31" s="26">
        <f t="shared" si="0"/>
        <v>6.547930403839472E-2</v>
      </c>
      <c r="E31" s="100">
        <v>2.5</v>
      </c>
      <c r="F31" s="94">
        <v>41833</v>
      </c>
      <c r="G31" s="112">
        <f t="shared" si="1"/>
        <v>5.7775279533300923E-2</v>
      </c>
      <c r="H31" s="100">
        <v>5</v>
      </c>
      <c r="I31" s="94">
        <v>14114</v>
      </c>
      <c r="J31" s="112">
        <f t="shared" si="2"/>
        <v>6.4283990034478516E-2</v>
      </c>
      <c r="K31" s="100">
        <v>4.0999999999999996</v>
      </c>
      <c r="L31" s="198">
        <f t="shared" si="3"/>
        <v>193145</v>
      </c>
      <c r="M31" s="210">
        <f t="shared" si="4"/>
        <v>6.3557349035459759E-2</v>
      </c>
      <c r="N31" s="207">
        <v>3.2</v>
      </c>
      <c r="O31" s="205">
        <v>604432</v>
      </c>
      <c r="P31" s="203">
        <f t="shared" si="5"/>
        <v>9.1471159432418514E-2</v>
      </c>
      <c r="Q31" s="204">
        <f t="shared" si="6"/>
        <v>0.31954793922227809</v>
      </c>
    </row>
    <row r="32" spans="1:23" ht="15" customHeight="1" x14ac:dyDescent="0.25">
      <c r="A32"/>
      <c r="B32" s="147">
        <v>10</v>
      </c>
      <c r="C32" s="94">
        <v>152666</v>
      </c>
      <c r="D32" s="26">
        <f t="shared" si="0"/>
        <v>7.2861582751392651E-2</v>
      </c>
      <c r="E32" s="100">
        <v>2.6</v>
      </c>
      <c r="F32" s="94">
        <v>49963</v>
      </c>
      <c r="G32" s="112">
        <f t="shared" si="1"/>
        <v>6.9003568745304278E-2</v>
      </c>
      <c r="H32" s="100">
        <v>4.9000000000000004</v>
      </c>
      <c r="I32" s="94">
        <v>15032</v>
      </c>
      <c r="J32" s="112">
        <f t="shared" si="2"/>
        <v>6.8465136616004049E-2</v>
      </c>
      <c r="K32" s="100">
        <v>4.0999999999999996</v>
      </c>
      <c r="L32" s="198">
        <f t="shared" si="3"/>
        <v>217661</v>
      </c>
      <c r="M32" s="210">
        <f t="shared" si="4"/>
        <v>7.1624717949764202E-2</v>
      </c>
      <c r="N32" s="207">
        <v>3.2</v>
      </c>
      <c r="O32" s="205">
        <v>511620</v>
      </c>
      <c r="P32" s="203">
        <f t="shared" si="5"/>
        <v>7.7425540985278679E-2</v>
      </c>
      <c r="Q32" s="204">
        <f t="shared" si="6"/>
        <v>0.42543489308471133</v>
      </c>
    </row>
    <row r="33" spans="1:17" ht="15" customHeight="1" x14ac:dyDescent="0.25">
      <c r="A33"/>
      <c r="B33" s="147">
        <v>11</v>
      </c>
      <c r="C33" s="94">
        <v>147840</v>
      </c>
      <c r="D33" s="26">
        <f t="shared" si="0"/>
        <v>7.0558319429119054E-2</v>
      </c>
      <c r="E33" s="100">
        <v>2.6</v>
      </c>
      <c r="F33" s="94">
        <v>51861</v>
      </c>
      <c r="G33" s="112">
        <f t="shared" si="1"/>
        <v>7.1624883988155738E-2</v>
      </c>
      <c r="H33" s="100">
        <v>4.9000000000000004</v>
      </c>
      <c r="I33" s="94">
        <v>14555</v>
      </c>
      <c r="J33" s="112">
        <f t="shared" si="2"/>
        <v>6.6292580058936859E-2</v>
      </c>
      <c r="K33" s="100">
        <v>4.0999999999999996</v>
      </c>
      <c r="L33" s="198">
        <f t="shared" si="3"/>
        <v>214256</v>
      </c>
      <c r="M33" s="210">
        <f t="shared" si="4"/>
        <v>7.0504250044999703E-2</v>
      </c>
      <c r="N33" s="207">
        <v>3.3</v>
      </c>
      <c r="O33" s="205">
        <v>420724</v>
      </c>
      <c r="P33" s="203">
        <f t="shared" si="5"/>
        <v>6.3669878631582785E-2</v>
      </c>
      <c r="Q33" s="204">
        <f t="shared" si="6"/>
        <v>0.50925547389737691</v>
      </c>
    </row>
    <row r="34" spans="1:17" ht="15" customHeight="1" x14ac:dyDescent="0.25">
      <c r="A34"/>
      <c r="B34" s="147">
        <v>12</v>
      </c>
      <c r="C34" s="25">
        <v>127751</v>
      </c>
      <c r="D34" s="26">
        <f t="shared" si="0"/>
        <v>6.097061597260138E-2</v>
      </c>
      <c r="E34" s="90">
        <v>2.5</v>
      </c>
      <c r="F34" s="25">
        <v>46403</v>
      </c>
      <c r="G34" s="112">
        <f t="shared" si="1"/>
        <v>6.4086876298227777E-2</v>
      </c>
      <c r="H34" s="90">
        <v>4.9000000000000004</v>
      </c>
      <c r="I34" s="25">
        <v>12785</v>
      </c>
      <c r="J34" s="112">
        <f t="shared" si="2"/>
        <v>5.823089220566869E-2</v>
      </c>
      <c r="K34" s="90">
        <v>3.9</v>
      </c>
      <c r="L34" s="198">
        <f t="shared" si="3"/>
        <v>186939</v>
      </c>
      <c r="M34" s="210">
        <f t="shared" si="4"/>
        <v>6.1515168766159173E-2</v>
      </c>
      <c r="N34" s="207">
        <v>3.3</v>
      </c>
      <c r="O34" s="205">
        <v>357243</v>
      </c>
      <c r="P34" s="203">
        <f t="shared" si="5"/>
        <v>5.4063040026198952E-2</v>
      </c>
      <c r="Q34" s="204">
        <f t="shared" si="6"/>
        <v>0.52328247159496477</v>
      </c>
    </row>
    <row r="35" spans="1:17" ht="15" customHeight="1" x14ac:dyDescent="0.25">
      <c r="A35"/>
      <c r="B35" s="147">
        <v>13</v>
      </c>
      <c r="C35" s="25">
        <v>139166</v>
      </c>
      <c r="D35" s="26">
        <f t="shared" si="0"/>
        <v>6.64185543944317E-2</v>
      </c>
      <c r="E35" s="100">
        <v>2.5</v>
      </c>
      <c r="F35" s="25">
        <v>47687</v>
      </c>
      <c r="G35" s="112">
        <f t="shared" si="1"/>
        <v>6.5860200203296942E-2</v>
      </c>
      <c r="H35" s="90">
        <v>4.9000000000000004</v>
      </c>
      <c r="I35" s="25">
        <v>12676</v>
      </c>
      <c r="J35" s="112">
        <f t="shared" si="2"/>
        <v>5.7734437981936351E-2</v>
      </c>
      <c r="K35" s="90">
        <v>3.7</v>
      </c>
      <c r="L35" s="198">
        <f t="shared" si="3"/>
        <v>199529</v>
      </c>
      <c r="M35" s="210">
        <f t="shared" si="4"/>
        <v>6.5658102957344228E-2</v>
      </c>
      <c r="N35" s="207">
        <v>3.2</v>
      </c>
      <c r="O35" s="205">
        <v>417507</v>
      </c>
      <c r="P35" s="203">
        <f t="shared" si="5"/>
        <v>6.3183036902663581E-2</v>
      </c>
      <c r="Q35" s="204">
        <f t="shared" si="6"/>
        <v>0.4779057596639098</v>
      </c>
    </row>
    <row r="36" spans="1:17" ht="15" customHeight="1" x14ac:dyDescent="0.25">
      <c r="A36"/>
      <c r="B36" s="147">
        <v>14</v>
      </c>
      <c r="C36" s="25">
        <v>141398</v>
      </c>
      <c r="D36" s="26">
        <f t="shared" si="0"/>
        <v>6.7483801749449235E-2</v>
      </c>
      <c r="E36" s="90">
        <v>2.4</v>
      </c>
      <c r="F36" s="25">
        <v>48540</v>
      </c>
      <c r="G36" s="112">
        <f t="shared" si="1"/>
        <v>6.7038272859857695E-2</v>
      </c>
      <c r="H36" s="90">
        <v>4.9000000000000004</v>
      </c>
      <c r="I36" s="25">
        <v>12146</v>
      </c>
      <c r="J36" s="112">
        <f t="shared" si="2"/>
        <v>5.53204862518617E-2</v>
      </c>
      <c r="K36" s="90">
        <v>3.4</v>
      </c>
      <c r="L36" s="198">
        <f t="shared" si="3"/>
        <v>202084</v>
      </c>
      <c r="M36" s="210">
        <f t="shared" si="4"/>
        <v>6.649886521774756E-2</v>
      </c>
      <c r="N36" s="207">
        <v>3.1</v>
      </c>
      <c r="O36" s="205">
        <v>394397</v>
      </c>
      <c r="P36" s="203">
        <f t="shared" si="5"/>
        <v>5.9685706360132429E-2</v>
      </c>
      <c r="Q36" s="204">
        <f t="shared" si="6"/>
        <v>0.51238726460901074</v>
      </c>
    </row>
    <row r="37" spans="1:17" ht="15" customHeight="1" x14ac:dyDescent="0.25">
      <c r="A37"/>
      <c r="B37" s="147">
        <v>15</v>
      </c>
      <c r="C37" s="25">
        <v>130888</v>
      </c>
      <c r="D37" s="26">
        <f t="shared" si="0"/>
        <v>6.2467784858215192E-2</v>
      </c>
      <c r="E37" s="90">
        <v>2.2999999999999998</v>
      </c>
      <c r="F37" s="25">
        <v>47059</v>
      </c>
      <c r="G37" s="112">
        <f t="shared" si="1"/>
        <v>6.49928735581385E-2</v>
      </c>
      <c r="H37" s="90">
        <v>4.8</v>
      </c>
      <c r="I37" s="25">
        <v>10976</v>
      </c>
      <c r="J37" s="112">
        <f t="shared" si="2"/>
        <v>4.999157394207427E-2</v>
      </c>
      <c r="K37" s="90">
        <v>3.4</v>
      </c>
      <c r="L37" s="198">
        <f t="shared" si="3"/>
        <v>188923</v>
      </c>
      <c r="M37" s="210">
        <f t="shared" si="4"/>
        <v>6.2168034646644568E-2</v>
      </c>
      <c r="N37" s="207">
        <v>3</v>
      </c>
      <c r="O37" s="205">
        <v>325632</v>
      </c>
      <c r="P37" s="203">
        <f t="shared" si="5"/>
        <v>4.9279218486607768E-2</v>
      </c>
      <c r="Q37" s="204">
        <f t="shared" si="6"/>
        <v>0.58017332448899372</v>
      </c>
    </row>
    <row r="38" spans="1:17" ht="15" customHeight="1" x14ac:dyDescent="0.25">
      <c r="A38"/>
      <c r="B38" s="147">
        <v>16</v>
      </c>
      <c r="C38" s="25">
        <v>131121</v>
      </c>
      <c r="D38" s="26">
        <f t="shared" si="0"/>
        <v>6.257898675504274E-2</v>
      </c>
      <c r="E38" s="90">
        <v>2.2000000000000002</v>
      </c>
      <c r="F38" s="25">
        <v>45217</v>
      </c>
      <c r="G38" s="112">
        <f t="shared" si="1"/>
        <v>6.2448899544791624E-2</v>
      </c>
      <c r="H38" s="90">
        <v>4.9000000000000004</v>
      </c>
      <c r="I38" s="25">
        <v>10198</v>
      </c>
      <c r="J38" s="112">
        <f t="shared" si="2"/>
        <v>4.6448074987360914E-2</v>
      </c>
      <c r="K38" s="90">
        <v>3.3</v>
      </c>
      <c r="L38" s="198">
        <f t="shared" si="3"/>
        <v>186536</v>
      </c>
      <c r="M38" s="210">
        <f t="shared" si="4"/>
        <v>6.1382555384185578E-2</v>
      </c>
      <c r="N38" s="207">
        <v>2.9</v>
      </c>
      <c r="O38" s="205">
        <v>286732</v>
      </c>
      <c r="P38" s="203">
        <f t="shared" si="5"/>
        <v>4.3392322852489985E-2</v>
      </c>
      <c r="Q38" s="204">
        <f t="shared" si="6"/>
        <v>0.65055870987542375</v>
      </c>
    </row>
    <row r="39" spans="1:17" ht="15" customHeight="1" x14ac:dyDescent="0.25">
      <c r="A39"/>
      <c r="B39" s="147">
        <v>17</v>
      </c>
      <c r="C39" s="25">
        <v>132323</v>
      </c>
      <c r="D39" s="26">
        <f t="shared" si="0"/>
        <v>6.3152654909492151E-2</v>
      </c>
      <c r="E39" s="90">
        <v>2.1</v>
      </c>
      <c r="F39" s="25">
        <v>43419</v>
      </c>
      <c r="G39" s="112">
        <f t="shared" si="1"/>
        <v>5.9965693640341183E-2</v>
      </c>
      <c r="H39" s="90">
        <v>4.9000000000000004</v>
      </c>
      <c r="I39" s="25">
        <v>9546</v>
      </c>
      <c r="J39" s="112">
        <f t="shared" si="2"/>
        <v>4.347845889677851E-2</v>
      </c>
      <c r="K39" s="90">
        <v>3.3</v>
      </c>
      <c r="L39" s="198">
        <f t="shared" si="3"/>
        <v>185288</v>
      </c>
      <c r="M39" s="210">
        <f t="shared" si="4"/>
        <v>6.0971881685170565E-2</v>
      </c>
      <c r="N39" s="207">
        <v>2.8</v>
      </c>
      <c r="O39" s="205">
        <v>246374</v>
      </c>
      <c r="P39" s="203">
        <f t="shared" si="5"/>
        <v>3.7284782132651281E-2</v>
      </c>
      <c r="Q39" s="204">
        <f t="shared" si="6"/>
        <v>0.75205987644800187</v>
      </c>
    </row>
    <row r="40" spans="1:17" ht="15" customHeight="1" x14ac:dyDescent="0.25">
      <c r="A40"/>
      <c r="B40" s="147">
        <v>18</v>
      </c>
      <c r="C40" s="25">
        <v>130039</v>
      </c>
      <c r="D40" s="26">
        <f t="shared" si="0"/>
        <v>6.2062589963766318E-2</v>
      </c>
      <c r="E40" s="90">
        <v>2.1</v>
      </c>
      <c r="F40" s="25">
        <v>42153</v>
      </c>
      <c r="G40" s="112">
        <f t="shared" si="1"/>
        <v>5.8217229416184207E-2</v>
      </c>
      <c r="H40" s="90">
        <v>5.2</v>
      </c>
      <c r="I40" s="25">
        <v>9390</v>
      </c>
      <c r="J40" s="112">
        <f t="shared" si="2"/>
        <v>4.2767937255473523E-2</v>
      </c>
      <c r="K40" s="90">
        <v>3.2</v>
      </c>
      <c r="L40" s="198">
        <f t="shared" si="3"/>
        <v>181582</v>
      </c>
      <c r="M40" s="210">
        <f t="shared" si="4"/>
        <v>5.9752365075755806E-2</v>
      </c>
      <c r="N40" s="207">
        <v>2.9</v>
      </c>
      <c r="O40" s="205">
        <v>230371</v>
      </c>
      <c r="P40" s="203">
        <f t="shared" si="5"/>
        <v>3.4862982882451106E-2</v>
      </c>
      <c r="Q40" s="204">
        <f t="shared" si="6"/>
        <v>0.78821553060063987</v>
      </c>
    </row>
    <row r="41" spans="1:17" ht="15" customHeight="1" x14ac:dyDescent="0.25">
      <c r="A41"/>
      <c r="B41" s="147">
        <v>19</v>
      </c>
      <c r="C41" s="25">
        <v>124092</v>
      </c>
      <c r="D41" s="26">
        <f t="shared" si="0"/>
        <v>5.9224316657185076E-2</v>
      </c>
      <c r="E41" s="90">
        <v>2.1</v>
      </c>
      <c r="F41" s="25">
        <v>40962</v>
      </c>
      <c r="G41" s="112">
        <f t="shared" si="1"/>
        <v>5.6572347195827995E-2</v>
      </c>
      <c r="H41" s="90">
        <v>5.3</v>
      </c>
      <c r="I41" s="25">
        <v>9184</v>
      </c>
      <c r="J41" s="112">
        <f t="shared" si="2"/>
        <v>4.1829684318878471E-2</v>
      </c>
      <c r="K41" s="90">
        <v>3.2</v>
      </c>
      <c r="L41" s="198">
        <f t="shared" si="3"/>
        <v>174238</v>
      </c>
      <c r="M41" s="210">
        <f t="shared" si="4"/>
        <v>5.7335708308475182E-2</v>
      </c>
      <c r="N41" s="207">
        <v>2.9</v>
      </c>
      <c r="O41" s="205">
        <v>214035</v>
      </c>
      <c r="P41" s="203">
        <f t="shared" si="5"/>
        <v>3.2390789384277627E-2</v>
      </c>
      <c r="Q41" s="204">
        <f t="shared" si="6"/>
        <v>0.81406312051767238</v>
      </c>
    </row>
    <row r="42" spans="1:17" ht="15" customHeight="1" x14ac:dyDescent="0.25">
      <c r="A42"/>
      <c r="B42" s="147">
        <v>20</v>
      </c>
      <c r="C42" s="25">
        <v>113393</v>
      </c>
      <c r="D42" s="26">
        <f t="shared" si="0"/>
        <v>5.4118097368953573E-2</v>
      </c>
      <c r="E42" s="90">
        <v>2</v>
      </c>
      <c r="F42" s="25">
        <v>38476</v>
      </c>
      <c r="G42" s="112">
        <f t="shared" si="1"/>
        <v>5.31389490431785E-2</v>
      </c>
      <c r="H42" s="90">
        <v>5.6</v>
      </c>
      <c r="I42" s="25">
        <v>8695</v>
      </c>
      <c r="J42" s="112">
        <f t="shared" si="2"/>
        <v>3.960247225094167E-2</v>
      </c>
      <c r="K42" s="90">
        <v>3.1</v>
      </c>
      <c r="L42" s="198">
        <f t="shared" si="3"/>
        <v>160564</v>
      </c>
      <c r="M42" s="210">
        <f t="shared" si="4"/>
        <v>5.283606715436362E-2</v>
      </c>
      <c r="N42" s="207">
        <v>2.9</v>
      </c>
      <c r="O42" s="205">
        <v>190413</v>
      </c>
      <c r="P42" s="203">
        <f t="shared" si="5"/>
        <v>2.8815975793811555E-2</v>
      </c>
      <c r="Q42" s="204">
        <f t="shared" si="6"/>
        <v>0.8432407451171926</v>
      </c>
    </row>
    <row r="43" spans="1:17" ht="15" customHeight="1" x14ac:dyDescent="0.25">
      <c r="A43"/>
      <c r="B43" s="147">
        <v>21</v>
      </c>
      <c r="C43" s="25">
        <v>92666</v>
      </c>
      <c r="D43" s="26">
        <f t="shared" si="0"/>
        <v>4.422590116489953E-2</v>
      </c>
      <c r="E43" s="90">
        <v>1.9</v>
      </c>
      <c r="F43" s="25">
        <v>33357</v>
      </c>
      <c r="G43" s="112">
        <f t="shared" si="1"/>
        <v>4.6069132010430017E-2</v>
      </c>
      <c r="H43" s="90">
        <v>5.8</v>
      </c>
      <c r="I43" s="25">
        <v>7268</v>
      </c>
      <c r="J43" s="112">
        <f t="shared" si="2"/>
        <v>3.310302108336332E-2</v>
      </c>
      <c r="K43" s="90">
        <v>3</v>
      </c>
      <c r="L43" s="198">
        <f t="shared" si="3"/>
        <v>133291</v>
      </c>
      <c r="M43" s="210">
        <f t="shared" si="4"/>
        <v>4.386146475593708E-2</v>
      </c>
      <c r="N43" s="207">
        <v>2.9</v>
      </c>
      <c r="O43" s="205">
        <v>150906</v>
      </c>
      <c r="P43" s="203">
        <f t="shared" si="5"/>
        <v>2.2837220374349057E-2</v>
      </c>
      <c r="Q43" s="204">
        <f t="shared" si="6"/>
        <v>0.88327170556505374</v>
      </c>
    </row>
    <row r="44" spans="1:17" ht="15" customHeight="1" x14ac:dyDescent="0.25">
      <c r="A44"/>
      <c r="B44" s="147">
        <v>22</v>
      </c>
      <c r="C44" s="25">
        <v>70207</v>
      </c>
      <c r="D44" s="26">
        <f t="shared" si="0"/>
        <v>3.3507088285715379E-2</v>
      </c>
      <c r="E44" s="90">
        <v>1.8</v>
      </c>
      <c r="F44" s="25">
        <v>27506</v>
      </c>
      <c r="G44" s="112">
        <f t="shared" si="1"/>
        <v>3.7988354620586029E-2</v>
      </c>
      <c r="H44" s="90">
        <v>5.7</v>
      </c>
      <c r="I44" s="25">
        <v>6363</v>
      </c>
      <c r="J44" s="112">
        <f t="shared" si="2"/>
        <v>2.8981084638613208E-2</v>
      </c>
      <c r="K44" s="90">
        <v>2.8</v>
      </c>
      <c r="L44" s="198">
        <f t="shared" si="3"/>
        <v>104076</v>
      </c>
      <c r="M44" s="210">
        <f t="shared" si="4"/>
        <v>3.4247817226511226E-2</v>
      </c>
      <c r="N44" s="207">
        <v>2.9</v>
      </c>
      <c r="O44" s="205">
        <v>118127</v>
      </c>
      <c r="P44" s="203">
        <f t="shared" si="5"/>
        <v>1.7876640631656334E-2</v>
      </c>
      <c r="Q44" s="204">
        <f t="shared" si="6"/>
        <v>0.88105174938837016</v>
      </c>
    </row>
    <row r="45" spans="1:17" ht="15" customHeight="1" x14ac:dyDescent="0.25">
      <c r="A45"/>
      <c r="B45" s="147">
        <v>23</v>
      </c>
      <c r="C45" s="25">
        <v>50820</v>
      </c>
      <c r="D45" s="26">
        <f t="shared" si="0"/>
        <v>2.4254422303759675E-2</v>
      </c>
      <c r="E45" s="90">
        <v>1.7</v>
      </c>
      <c r="F45" s="25">
        <v>22738</v>
      </c>
      <c r="G45" s="112">
        <f t="shared" si="1"/>
        <v>3.1403301365625136E-2</v>
      </c>
      <c r="H45" s="90">
        <v>6</v>
      </c>
      <c r="I45" s="25">
        <v>5163</v>
      </c>
      <c r="J45" s="112">
        <f>I45/$I$46</f>
        <v>2.3515533551651736E-2</v>
      </c>
      <c r="K45" s="90">
        <v>2.7</v>
      </c>
      <c r="L45" s="198">
        <f t="shared" si="3"/>
        <v>78721</v>
      </c>
      <c r="M45" s="210">
        <f t="shared" si="4"/>
        <v>2.5904362387949097E-2</v>
      </c>
      <c r="N45" s="207">
        <v>3</v>
      </c>
      <c r="O45" s="205">
        <v>90527</v>
      </c>
      <c r="P45" s="203">
        <f t="shared" si="5"/>
        <v>1.3699820078914668E-2</v>
      </c>
      <c r="Q45" s="204">
        <f t="shared" si="6"/>
        <v>0.86958586940912652</v>
      </c>
    </row>
    <row r="46" spans="1:17" s="17" customFormat="1" ht="30" customHeight="1" thickBot="1" x14ac:dyDescent="0.3">
      <c r="B46" s="539" t="s">
        <v>547</v>
      </c>
      <c r="C46" s="292">
        <f>SUM(C22:C45)</f>
        <v>2095288</v>
      </c>
      <c r="D46" s="295">
        <f>SUM(D22:D45)</f>
        <v>1</v>
      </c>
      <c r="E46" s="297">
        <f>(C22*E22+C23*E23+C24*E24+C25*E25+C26*E26+C27*E27+C28*E28+C29*E29+C30*E30+C31*E31+C32*E32+C33*E33+C34*E34+C35*E35+C36*E36+C37*E37+C38*E38+C39*E39+C40*E40+C41*E41+C42*E42+C43*E43+C44*E44+C45*E45)/C46</f>
        <v>2.3647052815651119</v>
      </c>
      <c r="F46" s="292">
        <f>SUM(F22:F45)</f>
        <v>724064</v>
      </c>
      <c r="G46" s="295">
        <f>SUM(G22:G45)</f>
        <v>1.0000000000000002</v>
      </c>
      <c r="H46" s="297">
        <f>(F22*H22+F23*H23+F24*H24+F25*H25+F26*H26+F27*H27+F28*H28+F29*H29+F30*H30+F31*H31+F32*H32+F33*H33+F34*H34+F35*H35+F36*H36+F37*H37+F38*H38+F39*H39+F40*H40+F41*H41+F42*H42+F43*H43+F44*H44+F45*H45)/F46</f>
        <v>5.0867417797321792</v>
      </c>
      <c r="I46" s="292">
        <f>SUM(I22:I45)</f>
        <v>219557</v>
      </c>
      <c r="J46" s="295">
        <f>SUM(J22:J45)</f>
        <v>1</v>
      </c>
      <c r="K46" s="297">
        <f>(I22*K22+I23*K23+I24*K24+I25*K25+I26*K26+I27*K27+I28*K28+I29*K29+I30*K30+I31*K31+I32*K32+I33*K33+I34*K34+I35*K35+I36*K36+I37*K37+I38*K38+I39*K39+I40*K40+I41*K41+I42*K42+I43*K43+I44*K44+I45*K45)/I46</f>
        <v>4.0969092308603239</v>
      </c>
      <c r="L46" s="292">
        <f>SUM(L22:L45)</f>
        <v>3038909</v>
      </c>
      <c r="M46" s="295">
        <f>SUM(M22:M45)</f>
        <v>1</v>
      </c>
      <c r="N46" s="297">
        <f>(L22*N22+L23*N23+L24*N24+L25*N25+L26*N26+L27*N27+L28*N28+L29*N29+L30*N30+L31*N31+L32*N32+L33*N33+L34*N34+L35*N35+L36*N36+L37*N37+L38*N38+L39*N39+L40*N40+L41*N41+L42*N42+L43*N43+L44*N44+L45*N45)/L46</f>
        <v>3.1516405394172722</v>
      </c>
      <c r="O46" s="292">
        <f>SUM(O22:O45)</f>
        <v>6607897</v>
      </c>
      <c r="P46" s="295">
        <f>SUM(P22:P45)</f>
        <v>1</v>
      </c>
      <c r="Q46" s="298">
        <f>L46/O46</f>
        <v>0.45989049163447915</v>
      </c>
    </row>
    <row r="48" spans="1:17" x14ac:dyDescent="0.25">
      <c r="B48" t="s">
        <v>450</v>
      </c>
      <c r="L48" s="13"/>
      <c r="M48" s="13"/>
      <c r="N48"/>
      <c r="O48"/>
    </row>
  </sheetData>
  <mergeCells count="40">
    <mergeCell ref="T8:U8"/>
    <mergeCell ref="T5:U6"/>
    <mergeCell ref="P6:Q6"/>
    <mergeCell ref="R6:S6"/>
    <mergeCell ref="P7:Q7"/>
    <mergeCell ref="R7:S7"/>
    <mergeCell ref="T7:U7"/>
    <mergeCell ref="R8:S8"/>
    <mergeCell ref="N6:O6"/>
    <mergeCell ref="I20:K20"/>
    <mergeCell ref="L20:N20"/>
    <mergeCell ref="J5:O5"/>
    <mergeCell ref="P8:Q8"/>
    <mergeCell ref="O20:P20"/>
    <mergeCell ref="Q20:Q21"/>
    <mergeCell ref="P5:S5"/>
    <mergeCell ref="J6:K6"/>
    <mergeCell ref="L6:M6"/>
    <mergeCell ref="J7:K7"/>
    <mergeCell ref="N7:O7"/>
    <mergeCell ref="N8:O8"/>
    <mergeCell ref="J8:K8"/>
    <mergeCell ref="L8:M8"/>
    <mergeCell ref="L7:M7"/>
    <mergeCell ref="B20:B21"/>
    <mergeCell ref="C20:E20"/>
    <mergeCell ref="F20:H20"/>
    <mergeCell ref="D5:I5"/>
    <mergeCell ref="D8:E8"/>
    <mergeCell ref="F8:G8"/>
    <mergeCell ref="H6:I6"/>
    <mergeCell ref="H7:I7"/>
    <mergeCell ref="H8:I8"/>
    <mergeCell ref="B5:C6"/>
    <mergeCell ref="B7:C7"/>
    <mergeCell ref="B8:C8"/>
    <mergeCell ref="D6:E6"/>
    <mergeCell ref="F6:G6"/>
    <mergeCell ref="D7:E7"/>
    <mergeCell ref="F7:G7"/>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T72"/>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20.33203125" customWidth="1"/>
    <col min="3" max="3" width="16" customWidth="1"/>
    <col min="4" max="8" width="17.6640625" customWidth="1"/>
    <col min="9" max="10" width="11.44140625" customWidth="1"/>
    <col min="11" max="11" width="18.109375" customWidth="1"/>
    <col min="12" max="12" width="13.5546875" customWidth="1"/>
    <col min="13" max="13" width="16.44140625" customWidth="1"/>
    <col min="14" max="14" width="17.5546875" customWidth="1"/>
    <col min="15" max="15" width="18.44140625" customWidth="1"/>
    <col min="16" max="16" width="16.5546875" customWidth="1"/>
    <col min="17" max="17" width="13.33203125" customWidth="1"/>
    <col min="18" max="18" width="14.5546875" customWidth="1"/>
    <col min="19" max="19" width="15" customWidth="1"/>
  </cols>
  <sheetData>
    <row r="1" spans="1:15" x14ac:dyDescent="0.25">
      <c r="A1" s="34" t="s">
        <v>109</v>
      </c>
    </row>
    <row r="2" spans="1:15" x14ac:dyDescent="0.25">
      <c r="B2" s="7"/>
      <c r="C2" s="7"/>
      <c r="D2" s="7"/>
      <c r="E2" s="7"/>
    </row>
    <row r="3" spans="1:15" s="22" customFormat="1" ht="15.6" x14ac:dyDescent="0.3">
      <c r="A3" s="23" t="s">
        <v>46</v>
      </c>
      <c r="B3" s="76" t="s">
        <v>295</v>
      </c>
      <c r="C3" s="21"/>
      <c r="D3" s="21"/>
      <c r="E3" s="21"/>
      <c r="F3" s="23"/>
      <c r="G3" s="23"/>
      <c r="H3" s="23"/>
    </row>
    <row r="4" spans="1:15" s="22" customFormat="1" ht="15.6" x14ac:dyDescent="0.3">
      <c r="A4" s="23"/>
      <c r="B4" s="76"/>
      <c r="C4" s="21"/>
      <c r="D4" s="21"/>
      <c r="E4" s="21"/>
      <c r="F4" s="23"/>
      <c r="G4" s="23"/>
      <c r="H4" s="23"/>
    </row>
    <row r="5" spans="1:15" s="22" customFormat="1" ht="15.6" x14ac:dyDescent="0.3">
      <c r="A5" s="23"/>
      <c r="B5" s="382" t="s">
        <v>649</v>
      </c>
      <c r="C5" s="21"/>
      <c r="D5" s="28"/>
      <c r="E5" s="131"/>
      <c r="F5" s="33"/>
      <c r="G5" s="33"/>
      <c r="H5" s="33"/>
      <c r="I5" s="32"/>
      <c r="J5" s="32"/>
      <c r="K5" s="32"/>
      <c r="L5" s="32"/>
      <c r="M5" s="32"/>
    </row>
    <row r="6" spans="1:15" s="22" customFormat="1" ht="15.6" x14ac:dyDescent="0.3">
      <c r="A6" s="23"/>
      <c r="B6" s="236"/>
      <c r="C6" s="21"/>
      <c r="D6" s="28"/>
      <c r="E6" s="131"/>
      <c r="F6" s="33"/>
      <c r="G6" s="33"/>
      <c r="H6" s="33"/>
      <c r="I6" s="32"/>
      <c r="J6" s="32"/>
      <c r="K6" s="32"/>
      <c r="L6" s="32"/>
      <c r="M6" s="32"/>
    </row>
    <row r="7" spans="1:15" s="22" customFormat="1" ht="15.6" x14ac:dyDescent="0.3">
      <c r="A7" s="23"/>
      <c r="B7" s="236"/>
      <c r="C7" s="21"/>
      <c r="D7" s="21"/>
      <c r="E7" s="131"/>
      <c r="F7" s="33"/>
      <c r="G7" s="33"/>
      <c r="H7" s="33"/>
      <c r="I7" s="32"/>
      <c r="J7" s="32"/>
      <c r="K7" s="32"/>
      <c r="L7" s="32"/>
      <c r="M7" s="32"/>
    </row>
    <row r="8" spans="1:15" s="22" customFormat="1" ht="15.6" x14ac:dyDescent="0.3">
      <c r="A8" s="360" t="s">
        <v>638</v>
      </c>
      <c r="B8" s="236"/>
      <c r="C8" s="21"/>
      <c r="D8" s="21"/>
      <c r="E8" s="131"/>
      <c r="F8" s="33"/>
      <c r="G8" s="33"/>
      <c r="H8" s="33"/>
      <c r="I8" s="32"/>
      <c r="J8" s="32"/>
      <c r="K8" s="32"/>
      <c r="L8" s="32"/>
      <c r="M8" s="32"/>
    </row>
    <row r="9" spans="1:15" s="22" customFormat="1" ht="15.6" x14ac:dyDescent="0.3">
      <c r="A9" s="76"/>
      <c r="B9" s="236"/>
      <c r="C9" s="21"/>
      <c r="D9" s="21"/>
      <c r="E9" s="131"/>
      <c r="F9" s="33"/>
      <c r="G9" s="33"/>
      <c r="H9" s="33"/>
      <c r="I9" s="32"/>
      <c r="J9" s="32"/>
      <c r="K9" s="32"/>
      <c r="L9" s="32"/>
      <c r="M9" s="32"/>
    </row>
    <row r="10" spans="1:15" s="22" customFormat="1" ht="15.6" x14ac:dyDescent="0.3">
      <c r="A10" s="76"/>
      <c r="B10" s="647" t="s">
        <v>653</v>
      </c>
      <c r="C10" s="647"/>
      <c r="D10" s="647"/>
      <c r="E10" s="647"/>
      <c r="F10" s="647"/>
      <c r="G10" s="647"/>
      <c r="H10" s="647"/>
      <c r="I10" s="647"/>
      <c r="J10" s="647"/>
      <c r="K10" s="32"/>
      <c r="L10" s="32"/>
      <c r="M10" s="32"/>
    </row>
    <row r="11" spans="1:15" s="22" customFormat="1" ht="54.75" customHeight="1" x14ac:dyDescent="0.3">
      <c r="A11" s="76"/>
      <c r="B11" s="647"/>
      <c r="C11" s="647"/>
      <c r="D11" s="647"/>
      <c r="E11" s="647"/>
      <c r="F11" s="647"/>
      <c r="G11" s="647"/>
      <c r="H11" s="647"/>
      <c r="I11" s="647"/>
      <c r="J11" s="647"/>
      <c r="K11" s="32"/>
      <c r="L11" s="32"/>
      <c r="M11" s="32"/>
    </row>
    <row r="12" spans="1:15" s="22" customFormat="1" ht="15.6" x14ac:dyDescent="0.3">
      <c r="A12" s="23"/>
      <c r="B12" s="76"/>
      <c r="C12" s="21"/>
      <c r="D12" s="21"/>
      <c r="E12" s="28"/>
      <c r="F12" s="33"/>
      <c r="G12" s="33"/>
      <c r="H12" s="33"/>
      <c r="I12" s="32"/>
      <c r="J12" s="32"/>
      <c r="K12" s="32"/>
      <c r="L12" s="32"/>
      <c r="M12" s="32"/>
    </row>
    <row r="13" spans="1:15" s="22" customFormat="1" ht="16.2" thickBot="1" x14ac:dyDescent="0.35">
      <c r="A13" s="23"/>
      <c r="B13" s="76"/>
      <c r="C13" s="21"/>
      <c r="D13" s="21"/>
      <c r="E13" s="21"/>
      <c r="F13" s="23"/>
      <c r="G13" s="23"/>
      <c r="H13" s="23"/>
    </row>
    <row r="14" spans="1:15" s="22" customFormat="1" ht="35.25" customHeight="1" x14ac:dyDescent="0.3">
      <c r="A14" s="23"/>
      <c r="B14" s="76"/>
      <c r="C14" s="21"/>
      <c r="D14" s="21"/>
      <c r="E14" s="21"/>
      <c r="F14" s="23"/>
      <c r="G14" s="23"/>
      <c r="H14" s="23"/>
      <c r="K14" s="237" t="s">
        <v>297</v>
      </c>
      <c r="L14" s="229" t="s">
        <v>279</v>
      </c>
      <c r="M14" s="238" t="s">
        <v>103</v>
      </c>
      <c r="N14" s="229" t="s">
        <v>104</v>
      </c>
      <c r="O14" s="230" t="s">
        <v>162</v>
      </c>
    </row>
    <row r="15" spans="1:15" s="22" customFormat="1" ht="15.6" x14ac:dyDescent="0.3">
      <c r="A15" s="23"/>
      <c r="B15" s="76"/>
      <c r="C15" s="21"/>
      <c r="D15" s="21"/>
      <c r="E15" s="21"/>
      <c r="F15" s="23"/>
      <c r="G15" s="23"/>
      <c r="H15" s="23"/>
      <c r="K15" s="241">
        <v>0</v>
      </c>
      <c r="L15" s="135">
        <v>1.755319555116051E-2</v>
      </c>
      <c r="M15" s="135">
        <v>1.6084213550183409E-2</v>
      </c>
      <c r="N15" s="112">
        <v>3.4779123416698171E-2</v>
      </c>
      <c r="O15" s="232">
        <v>1.8447738974743895E-2</v>
      </c>
    </row>
    <row r="16" spans="1:15" s="22" customFormat="1" ht="15.6" x14ac:dyDescent="0.3">
      <c r="A16" s="23"/>
      <c r="B16" s="76"/>
      <c r="C16" s="21"/>
      <c r="D16" s="21"/>
      <c r="E16" s="21"/>
      <c r="F16" s="23"/>
      <c r="G16" s="23"/>
      <c r="H16" s="23"/>
      <c r="K16" s="241">
        <v>1</v>
      </c>
      <c r="L16" s="135">
        <v>1.3106074200778127E-2</v>
      </c>
      <c r="M16" s="135">
        <v>1.2942226101560083E-2</v>
      </c>
      <c r="N16" s="112">
        <v>2.8689588580641929E-2</v>
      </c>
      <c r="O16" s="232">
        <v>1.4192922525814363E-2</v>
      </c>
    </row>
    <row r="17" spans="1:15" s="22" customFormat="1" ht="15.6" x14ac:dyDescent="0.3">
      <c r="A17" s="23"/>
      <c r="B17" s="76"/>
      <c r="C17" s="21"/>
      <c r="D17" s="21"/>
      <c r="E17" s="21"/>
      <c r="F17" s="23"/>
      <c r="G17" s="23"/>
      <c r="H17" s="23"/>
      <c r="K17" s="241">
        <v>2</v>
      </c>
      <c r="L17" s="135">
        <v>1.0452023779069989E-2</v>
      </c>
      <c r="M17" s="135">
        <v>1.1156472356034825E-2</v>
      </c>
      <c r="N17" s="112">
        <v>2.4991232345131332E-2</v>
      </c>
      <c r="O17" s="232">
        <v>1.1670306679140442E-2</v>
      </c>
    </row>
    <row r="18" spans="1:15" s="22" customFormat="1" ht="15.6" x14ac:dyDescent="0.3">
      <c r="A18" s="23"/>
      <c r="B18" s="76"/>
      <c r="C18" s="21"/>
      <c r="D18" s="21"/>
      <c r="E18" s="21"/>
      <c r="F18" s="23"/>
      <c r="G18" s="23"/>
      <c r="H18" s="23"/>
      <c r="K18" s="241">
        <v>3</v>
      </c>
      <c r="L18" s="135">
        <v>8.7978359060902362E-3</v>
      </c>
      <c r="M18" s="135">
        <v>1.0499071905245945E-2</v>
      </c>
      <c r="N18" s="112">
        <v>2.2217465168498384E-2</v>
      </c>
      <c r="O18" s="232">
        <v>1.0172729752684269E-2</v>
      </c>
    </row>
    <row r="19" spans="1:15" s="22" customFormat="1" ht="15.6" x14ac:dyDescent="0.3">
      <c r="A19" s="23"/>
      <c r="B19" s="76"/>
      <c r="C19" s="21"/>
      <c r="D19" s="21"/>
      <c r="E19" s="21"/>
      <c r="F19" s="23"/>
      <c r="G19" s="23"/>
      <c r="H19" s="23"/>
      <c r="K19" s="241">
        <v>4</v>
      </c>
      <c r="L19" s="135">
        <v>7.5345250867661154E-3</v>
      </c>
      <c r="M19" s="135">
        <v>1.0221472135059884E-2</v>
      </c>
      <c r="N19" s="112">
        <v>1.9776185682988928E-2</v>
      </c>
      <c r="O19" s="232">
        <v>9.0591722226628039E-3</v>
      </c>
    </row>
    <row r="20" spans="1:15" s="22" customFormat="1" ht="15.6" x14ac:dyDescent="0.3">
      <c r="A20" s="23"/>
      <c r="B20" s="76"/>
      <c r="C20" s="21"/>
      <c r="D20" s="21"/>
      <c r="E20" s="21"/>
      <c r="F20" s="23"/>
      <c r="G20" s="23"/>
      <c r="H20" s="23"/>
      <c r="K20" s="241">
        <v>5</v>
      </c>
      <c r="L20" s="135">
        <v>6.8654046603617257E-3</v>
      </c>
      <c r="M20" s="135">
        <v>1.0108222477571044E-2</v>
      </c>
      <c r="N20" s="112">
        <v>1.7512536607805718E-2</v>
      </c>
      <c r="O20" s="232">
        <v>8.4072935385692688E-3</v>
      </c>
    </row>
    <row r="21" spans="1:15" s="22" customFormat="1" ht="15.6" x14ac:dyDescent="0.3">
      <c r="A21" s="23"/>
      <c r="B21" s="76"/>
      <c r="C21" s="21"/>
      <c r="D21" s="21"/>
      <c r="E21" s="21"/>
      <c r="F21" s="23"/>
      <c r="G21" s="23"/>
      <c r="H21" s="23"/>
      <c r="K21" s="241">
        <v>6</v>
      </c>
      <c r="L21" s="135">
        <v>8.1425560591193193E-3</v>
      </c>
      <c r="M21" s="135">
        <v>1.1968555265832855E-2</v>
      </c>
      <c r="N21" s="112">
        <v>1.8610201451103814E-2</v>
      </c>
      <c r="O21" s="232">
        <v>9.8104286768705487E-3</v>
      </c>
    </row>
    <row r="22" spans="1:15" s="22" customFormat="1" ht="15.6" x14ac:dyDescent="0.3">
      <c r="A22" s="23"/>
      <c r="B22" s="76"/>
      <c r="C22" s="21"/>
      <c r="D22" s="21"/>
      <c r="E22" s="21"/>
      <c r="F22" s="23"/>
      <c r="G22" s="23"/>
      <c r="H22" s="23"/>
      <c r="K22" s="241">
        <v>7</v>
      </c>
      <c r="L22" s="135">
        <v>1.6105661846963281E-2</v>
      </c>
      <c r="M22" s="135">
        <v>1.6821717417244884E-2</v>
      </c>
      <c r="N22" s="112">
        <v>2.5282728403102611E-2</v>
      </c>
      <c r="O22" s="232">
        <v>1.693930288797723E-2</v>
      </c>
    </row>
    <row r="23" spans="1:15" s="22" customFormat="1" ht="15.6" x14ac:dyDescent="0.3">
      <c r="A23" s="23"/>
      <c r="B23" s="76"/>
      <c r="C23" s="21"/>
      <c r="D23" s="21"/>
      <c r="E23" s="21"/>
      <c r="F23" s="23"/>
      <c r="G23" s="23"/>
      <c r="H23" s="23"/>
      <c r="K23" s="241">
        <v>8</v>
      </c>
      <c r="L23" s="135">
        <v>4.2078702307272314E-2</v>
      </c>
      <c r="M23" s="135">
        <v>3.4012186768020508E-2</v>
      </c>
      <c r="N23" s="112">
        <v>8.8095574270007332E-2</v>
      </c>
      <c r="O23" s="232">
        <v>4.3481394145069824E-2</v>
      </c>
    </row>
    <row r="24" spans="1:15" s="22" customFormat="1" ht="15.6" x14ac:dyDescent="0.3">
      <c r="A24" s="23"/>
      <c r="B24" s="76"/>
      <c r="C24" s="21"/>
      <c r="D24" s="21"/>
      <c r="E24" s="21"/>
      <c r="F24" s="23"/>
      <c r="G24" s="23"/>
      <c r="H24" s="23"/>
      <c r="K24" s="241">
        <v>9</v>
      </c>
      <c r="L24" s="135">
        <v>6.547930403839472E-2</v>
      </c>
      <c r="M24" s="135">
        <v>5.7775279533300923E-2</v>
      </c>
      <c r="N24" s="112">
        <v>6.4283990034478516E-2</v>
      </c>
      <c r="O24" s="232">
        <v>6.3557349035459759E-2</v>
      </c>
    </row>
    <row r="25" spans="1:15" s="22" customFormat="1" ht="15.6" x14ac:dyDescent="0.3">
      <c r="A25" s="23"/>
      <c r="B25" s="76"/>
      <c r="C25" s="21"/>
      <c r="D25" s="21"/>
      <c r="E25" s="21"/>
      <c r="F25" s="23"/>
      <c r="G25" s="23"/>
      <c r="H25" s="23"/>
      <c r="K25" s="241">
        <v>10</v>
      </c>
      <c r="L25" s="135">
        <v>7.2861582751392651E-2</v>
      </c>
      <c r="M25" s="135">
        <v>6.9003568745304278E-2</v>
      </c>
      <c r="N25" s="112">
        <v>6.8465136616004049E-2</v>
      </c>
      <c r="O25" s="232">
        <v>7.1624717949764202E-2</v>
      </c>
    </row>
    <row r="26" spans="1:15" ht="15" customHeight="1" x14ac:dyDescent="0.25">
      <c r="B26" s="14"/>
      <c r="C26" s="14"/>
      <c r="D26" s="14"/>
      <c r="E26" s="14"/>
      <c r="K26" s="241">
        <v>11</v>
      </c>
      <c r="L26" s="135">
        <v>7.0558319429119054E-2</v>
      </c>
      <c r="M26" s="135">
        <v>7.1624883988155738E-2</v>
      </c>
      <c r="N26" s="112">
        <v>6.6292580058936859E-2</v>
      </c>
      <c r="O26" s="232">
        <v>7.0504250044999703E-2</v>
      </c>
    </row>
    <row r="27" spans="1:15" ht="15" customHeight="1" x14ac:dyDescent="0.25">
      <c r="B27" s="14"/>
      <c r="C27" s="14"/>
      <c r="D27" s="14"/>
      <c r="E27" s="14"/>
      <c r="K27" s="241">
        <v>12</v>
      </c>
      <c r="L27" s="135">
        <v>6.097061597260138E-2</v>
      </c>
      <c r="M27" s="135">
        <v>6.4086876298227777E-2</v>
      </c>
      <c r="N27" s="112">
        <v>5.823089220566869E-2</v>
      </c>
      <c r="O27" s="232">
        <v>6.1515168766159173E-2</v>
      </c>
    </row>
    <row r="28" spans="1:15" ht="15" customHeight="1" x14ac:dyDescent="0.25">
      <c r="B28" s="14"/>
      <c r="C28" s="14"/>
      <c r="D28" s="14"/>
      <c r="E28" s="14"/>
      <c r="K28" s="241">
        <v>13</v>
      </c>
      <c r="L28" s="135">
        <v>6.64185543944317E-2</v>
      </c>
      <c r="M28" s="135">
        <v>6.5860200203296942E-2</v>
      </c>
      <c r="N28" s="112">
        <v>5.7734437981936351E-2</v>
      </c>
      <c r="O28" s="232">
        <v>6.5658102957344228E-2</v>
      </c>
    </row>
    <row r="29" spans="1:15" s="12" customFormat="1" ht="15" customHeight="1" x14ac:dyDescent="0.25">
      <c r="A29" s="37"/>
      <c r="K29" s="241">
        <v>14</v>
      </c>
      <c r="L29" s="135">
        <v>6.7483801749449235E-2</v>
      </c>
      <c r="M29" s="135">
        <v>6.7038272859857695E-2</v>
      </c>
      <c r="N29" s="112">
        <v>5.53204862518617E-2</v>
      </c>
      <c r="O29" s="232">
        <v>6.649886521774756E-2</v>
      </c>
    </row>
    <row r="30" spans="1:15" x14ac:dyDescent="0.25">
      <c r="A30" s="5"/>
      <c r="K30" s="241">
        <v>15</v>
      </c>
      <c r="L30" s="135">
        <v>6.2467784858215192E-2</v>
      </c>
      <c r="M30" s="135">
        <v>6.49928735581385E-2</v>
      </c>
      <c r="N30" s="112">
        <v>4.999157394207427E-2</v>
      </c>
      <c r="O30" s="232">
        <v>6.2168034646644568E-2</v>
      </c>
    </row>
    <row r="31" spans="1:15" ht="18.75" customHeight="1" x14ac:dyDescent="0.25">
      <c r="A31" s="5"/>
      <c r="K31" s="241">
        <v>16</v>
      </c>
      <c r="L31" s="135">
        <v>6.257898675504274E-2</v>
      </c>
      <c r="M31" s="135">
        <v>6.2448899544791624E-2</v>
      </c>
      <c r="N31" s="112">
        <v>4.6448074987360914E-2</v>
      </c>
      <c r="O31" s="232">
        <v>6.1382555384185578E-2</v>
      </c>
    </row>
    <row r="32" spans="1:15" ht="15" customHeight="1" x14ac:dyDescent="0.25">
      <c r="A32"/>
      <c r="K32" s="241">
        <v>17</v>
      </c>
      <c r="L32" s="135">
        <v>6.3152654909492151E-2</v>
      </c>
      <c r="M32" s="135">
        <v>5.9965693640341183E-2</v>
      </c>
      <c r="N32" s="112">
        <v>4.347845889677851E-2</v>
      </c>
      <c r="O32" s="232">
        <v>6.0971881685170565E-2</v>
      </c>
    </row>
    <row r="33" spans="1:19" ht="15" customHeight="1" x14ac:dyDescent="0.25">
      <c r="A33"/>
      <c r="K33" s="241">
        <v>18</v>
      </c>
      <c r="L33" s="135">
        <v>6.2062589963766318E-2</v>
      </c>
      <c r="M33" s="135">
        <v>5.8217229416184207E-2</v>
      </c>
      <c r="N33" s="112">
        <v>4.2767937255473523E-2</v>
      </c>
      <c r="O33" s="232">
        <v>5.9752365075755806E-2</v>
      </c>
    </row>
    <row r="34" spans="1:19" ht="15" customHeight="1" x14ac:dyDescent="0.25">
      <c r="A34"/>
      <c r="B34" s="14"/>
      <c r="K34" s="241">
        <v>19</v>
      </c>
      <c r="L34" s="135">
        <v>5.9224316657185076E-2</v>
      </c>
      <c r="M34" s="135">
        <v>5.6572347195827995E-2</v>
      </c>
      <c r="N34" s="112">
        <v>4.1829684318878471E-2</v>
      </c>
      <c r="O34" s="232">
        <v>5.7335708308475182E-2</v>
      </c>
    </row>
    <row r="35" spans="1:19" ht="15" customHeight="1" x14ac:dyDescent="0.25">
      <c r="A35"/>
      <c r="K35" s="241">
        <v>20</v>
      </c>
      <c r="L35" s="135">
        <v>5.4118097368953573E-2</v>
      </c>
      <c r="M35" s="135">
        <v>5.31389490431785E-2</v>
      </c>
      <c r="N35" s="112">
        <v>3.960247225094167E-2</v>
      </c>
      <c r="O35" s="232">
        <v>5.283606715436362E-2</v>
      </c>
    </row>
    <row r="36" spans="1:19" ht="15" customHeight="1" x14ac:dyDescent="0.25">
      <c r="A36"/>
      <c r="K36" s="241">
        <v>21</v>
      </c>
      <c r="L36" s="135">
        <v>4.422590116489953E-2</v>
      </c>
      <c r="M36" s="135">
        <v>4.6069132010430017E-2</v>
      </c>
      <c r="N36" s="112">
        <v>3.310302108336332E-2</v>
      </c>
      <c r="O36" s="232">
        <v>4.386146475593708E-2</v>
      </c>
    </row>
    <row r="37" spans="1:19" ht="15" customHeight="1" x14ac:dyDescent="0.25">
      <c r="A37"/>
      <c r="K37" s="241">
        <v>22</v>
      </c>
      <c r="L37" s="135">
        <v>3.3507088285715379E-2</v>
      </c>
      <c r="M37" s="135">
        <v>3.7988354620586029E-2</v>
      </c>
      <c r="N37" s="112">
        <v>2.8981084638613208E-2</v>
      </c>
      <c r="O37" s="232">
        <v>3.4247817226511226E-2</v>
      </c>
    </row>
    <row r="38" spans="1:19" ht="15" customHeight="1" thickBot="1" x14ac:dyDescent="0.3">
      <c r="A38"/>
      <c r="K38" s="242">
        <v>23</v>
      </c>
      <c r="L38" s="163">
        <v>2.4254422303759675E-2</v>
      </c>
      <c r="M38" s="163">
        <v>3.1403301365625136E-2</v>
      </c>
      <c r="N38" s="164">
        <v>2.3515533551651736E-2</v>
      </c>
      <c r="O38" s="233">
        <v>2.5904362387949097E-2</v>
      </c>
    </row>
    <row r="39" spans="1:19" ht="15" customHeight="1" x14ac:dyDescent="0.25">
      <c r="A39"/>
      <c r="L39" s="138">
        <f>SUM(L15:L38)</f>
        <v>1</v>
      </c>
      <c r="M39" s="138">
        <f>SUM(M15:M38)</f>
        <v>1.0000000000000002</v>
      </c>
      <c r="N39" s="138">
        <f>SUM(N15:N38)</f>
        <v>1</v>
      </c>
      <c r="O39" s="138">
        <f>SUM(O15:O38)</f>
        <v>1</v>
      </c>
    </row>
    <row r="40" spans="1:19" ht="15" customHeight="1" x14ac:dyDescent="0.25">
      <c r="A40"/>
    </row>
    <row r="41" spans="1:19" ht="15" customHeight="1" x14ac:dyDescent="0.25">
      <c r="A41"/>
    </row>
    <row r="42" spans="1:19" ht="15" customHeight="1" x14ac:dyDescent="0.3">
      <c r="A42" s="360" t="s">
        <v>637</v>
      </c>
    </row>
    <row r="43" spans="1:19" ht="15" customHeight="1" x14ac:dyDescent="0.3">
      <c r="A43" s="225"/>
    </row>
    <row r="44" spans="1:19" ht="15" customHeight="1" x14ac:dyDescent="0.3">
      <c r="A44" s="225"/>
      <c r="B44" s="647" t="s">
        <v>650</v>
      </c>
      <c r="C44" s="647"/>
      <c r="D44" s="647"/>
      <c r="E44" s="647"/>
      <c r="F44" s="647"/>
      <c r="G44" s="647"/>
      <c r="H44" s="647"/>
      <c r="I44" s="647"/>
      <c r="J44" s="647"/>
    </row>
    <row r="45" spans="1:19" ht="57" customHeight="1" x14ac:dyDescent="0.3">
      <c r="A45" s="225"/>
      <c r="B45" s="647"/>
      <c r="C45" s="647"/>
      <c r="D45" s="647"/>
      <c r="E45" s="647"/>
      <c r="F45" s="647"/>
      <c r="G45" s="647"/>
      <c r="H45" s="647"/>
      <c r="I45" s="647"/>
      <c r="J45" s="647"/>
    </row>
    <row r="46" spans="1:19" ht="15" customHeight="1" thickBot="1" x14ac:dyDescent="0.3">
      <c r="A46"/>
    </row>
    <row r="47" spans="1:19" ht="31.5" customHeight="1" x14ac:dyDescent="0.25">
      <c r="A47"/>
      <c r="K47" s="237" t="s">
        <v>297</v>
      </c>
      <c r="L47" s="229" t="s">
        <v>279</v>
      </c>
      <c r="M47" s="238" t="s">
        <v>103</v>
      </c>
      <c r="N47" s="229" t="s">
        <v>104</v>
      </c>
      <c r="P47" s="237" t="s">
        <v>297</v>
      </c>
      <c r="Q47" s="229" t="s">
        <v>279</v>
      </c>
      <c r="R47" s="238" t="s">
        <v>103</v>
      </c>
      <c r="S47" s="229" t="s">
        <v>104</v>
      </c>
    </row>
    <row r="48" spans="1:19" ht="15" customHeight="1" x14ac:dyDescent="0.25">
      <c r="A48"/>
      <c r="K48" s="241">
        <v>0</v>
      </c>
      <c r="L48" s="135">
        <f>Q48/$T$72</f>
        <v>1.2102698698776436E-2</v>
      </c>
      <c r="M48" s="135">
        <f t="shared" ref="M48:N63" si="0">R48/$T$72</f>
        <v>3.8322963932121692E-3</v>
      </c>
      <c r="N48" s="135">
        <f t="shared" si="0"/>
        <v>2.5127438827552916E-3</v>
      </c>
      <c r="P48" s="241">
        <v>0</v>
      </c>
      <c r="Q48" s="94">
        <v>36779</v>
      </c>
      <c r="R48" s="94">
        <v>11646</v>
      </c>
      <c r="S48" s="94">
        <v>7636</v>
      </c>
    </row>
    <row r="49" spans="1:19" ht="15" customHeight="1" x14ac:dyDescent="0.25">
      <c r="A49"/>
      <c r="K49" s="241">
        <v>1</v>
      </c>
      <c r="L49" s="135">
        <f t="shared" ref="L49:N71" si="1">Q49/$T$72</f>
        <v>9.0364667056499551E-3</v>
      </c>
      <c r="M49" s="135">
        <f t="shared" si="0"/>
        <v>3.0836724627160603E-3</v>
      </c>
      <c r="N49" s="135">
        <f t="shared" si="0"/>
        <v>2.0727833574483473E-3</v>
      </c>
      <c r="P49" s="241">
        <v>1</v>
      </c>
      <c r="Q49" s="94">
        <v>27461</v>
      </c>
      <c r="R49" s="94">
        <v>9371</v>
      </c>
      <c r="S49" s="94">
        <v>6299</v>
      </c>
    </row>
    <row r="50" spans="1:19" ht="15" customHeight="1" x14ac:dyDescent="0.25">
      <c r="A50"/>
      <c r="K50" s="241">
        <v>2</v>
      </c>
      <c r="L50" s="135">
        <f t="shared" si="1"/>
        <v>7.2065336605999057E-3</v>
      </c>
      <c r="M50" s="135">
        <f t="shared" si="0"/>
        <v>2.6581908178231069E-3</v>
      </c>
      <c r="N50" s="135">
        <f t="shared" si="0"/>
        <v>1.8055822007174286E-3</v>
      </c>
      <c r="P50" s="241">
        <v>2</v>
      </c>
      <c r="Q50" s="94">
        <v>21900</v>
      </c>
      <c r="R50" s="94">
        <v>8078</v>
      </c>
      <c r="S50" s="94">
        <v>5487</v>
      </c>
    </row>
    <row r="51" spans="1:19" ht="15" customHeight="1" x14ac:dyDescent="0.25">
      <c r="A51"/>
      <c r="K51" s="241">
        <v>3</v>
      </c>
      <c r="L51" s="135">
        <f t="shared" si="1"/>
        <v>6.0659927625341861E-3</v>
      </c>
      <c r="M51" s="135">
        <f t="shared" si="0"/>
        <v>2.5015556569808442E-3</v>
      </c>
      <c r="N51" s="135">
        <f t="shared" si="0"/>
        <v>1.6051813331692394E-3</v>
      </c>
      <c r="P51" s="241">
        <v>3</v>
      </c>
      <c r="Q51" s="94">
        <v>18434</v>
      </c>
      <c r="R51" s="94">
        <v>7602</v>
      </c>
      <c r="S51" s="94">
        <v>4878</v>
      </c>
    </row>
    <row r="52" spans="1:19" ht="15" customHeight="1" x14ac:dyDescent="0.25">
      <c r="A52"/>
      <c r="K52" s="241">
        <v>4</v>
      </c>
      <c r="L52" s="135">
        <f t="shared" si="1"/>
        <v>5.1949564794470651E-3</v>
      </c>
      <c r="M52" s="135">
        <f t="shared" si="0"/>
        <v>2.4354134987260231E-3</v>
      </c>
      <c r="N52" s="135">
        <f t="shared" si="0"/>
        <v>1.4288022444897165E-3</v>
      </c>
      <c r="P52" s="241">
        <v>4</v>
      </c>
      <c r="Q52" s="94">
        <v>15787</v>
      </c>
      <c r="R52" s="94">
        <v>7401</v>
      </c>
      <c r="S52" s="94">
        <v>4342</v>
      </c>
    </row>
    <row r="53" spans="1:19" ht="15" customHeight="1" x14ac:dyDescent="0.25">
      <c r="A53"/>
      <c r="K53" s="241">
        <v>5</v>
      </c>
      <c r="L53" s="135">
        <f t="shared" si="1"/>
        <v>4.7336066989830889E-3</v>
      </c>
      <c r="M53" s="135">
        <f t="shared" si="0"/>
        <v>2.4084301306817675E-3</v>
      </c>
      <c r="N53" s="135">
        <f t="shared" si="0"/>
        <v>1.2652567089044128E-3</v>
      </c>
      <c r="P53" s="241">
        <v>5</v>
      </c>
      <c r="Q53" s="94">
        <v>14385</v>
      </c>
      <c r="R53" s="94">
        <v>7319</v>
      </c>
      <c r="S53" s="94">
        <v>3845</v>
      </c>
    </row>
    <row r="54" spans="1:19" ht="15" customHeight="1" x14ac:dyDescent="0.25">
      <c r="A54"/>
      <c r="K54" s="241">
        <v>6</v>
      </c>
      <c r="L54" s="135">
        <f t="shared" si="1"/>
        <v>5.6141858805248855E-3</v>
      </c>
      <c r="M54" s="135">
        <f t="shared" si="0"/>
        <v>2.8516813106282549E-3</v>
      </c>
      <c r="N54" s="135">
        <f t="shared" si="0"/>
        <v>1.3445614857174072E-3</v>
      </c>
      <c r="P54" s="241">
        <v>6</v>
      </c>
      <c r="Q54" s="94">
        <v>17061</v>
      </c>
      <c r="R54" s="94">
        <v>8666</v>
      </c>
      <c r="S54" s="94">
        <v>4086</v>
      </c>
    </row>
    <row r="55" spans="1:19" ht="15" customHeight="1" x14ac:dyDescent="0.25">
      <c r="A55"/>
      <c r="K55" s="241">
        <v>7</v>
      </c>
      <c r="L55" s="135">
        <f t="shared" si="1"/>
        <v>1.1104643146602942E-2</v>
      </c>
      <c r="M55" s="135">
        <f t="shared" si="0"/>
        <v>4.0080173509637832E-3</v>
      </c>
      <c r="N55" s="135">
        <f t="shared" si="0"/>
        <v>1.8266423904105059E-3</v>
      </c>
      <c r="P55" s="241">
        <v>7</v>
      </c>
      <c r="Q55" s="94">
        <v>33746</v>
      </c>
      <c r="R55" s="94">
        <v>12180</v>
      </c>
      <c r="S55" s="94">
        <v>5551</v>
      </c>
    </row>
    <row r="56" spans="1:19" ht="15" customHeight="1" x14ac:dyDescent="0.25">
      <c r="A56"/>
      <c r="K56" s="241">
        <v>8</v>
      </c>
      <c r="L56" s="135">
        <f t="shared" si="1"/>
        <v>2.901271476046173E-2</v>
      </c>
      <c r="M56" s="135">
        <f t="shared" si="0"/>
        <v>8.1038951808033739E-3</v>
      </c>
      <c r="N56" s="135">
        <f t="shared" si="0"/>
        <v>6.3647842038047206E-3</v>
      </c>
      <c r="P56" s="241">
        <v>8</v>
      </c>
      <c r="Q56" s="94">
        <v>88167</v>
      </c>
      <c r="R56" s="94">
        <v>24627</v>
      </c>
      <c r="S56" s="94">
        <v>19342</v>
      </c>
    </row>
    <row r="57" spans="1:19" ht="15" customHeight="1" x14ac:dyDescent="0.25">
      <c r="A57"/>
      <c r="K57" s="241">
        <v>9</v>
      </c>
      <c r="L57" s="135">
        <f t="shared" si="1"/>
        <v>4.5147123523606662E-2</v>
      </c>
      <c r="M57" s="135">
        <f t="shared" si="0"/>
        <v>1.3765795553601638E-2</v>
      </c>
      <c r="N57" s="135">
        <f t="shared" si="0"/>
        <v>4.6444299582514646E-3</v>
      </c>
      <c r="P57" s="241">
        <v>9</v>
      </c>
      <c r="Q57" s="94">
        <v>137198</v>
      </c>
      <c r="R57" s="94">
        <v>41833</v>
      </c>
      <c r="S57" s="94">
        <v>14114</v>
      </c>
    </row>
    <row r="58" spans="1:19" ht="15" customHeight="1" x14ac:dyDescent="0.25">
      <c r="A58"/>
      <c r="K58" s="241">
        <v>10</v>
      </c>
      <c r="L58" s="135">
        <f t="shared" si="1"/>
        <v>5.0237108120052297E-2</v>
      </c>
      <c r="M58" s="135">
        <f t="shared" si="0"/>
        <v>1.6441097775550369E-2</v>
      </c>
      <c r="N58" s="135">
        <f t="shared" si="0"/>
        <v>4.9465120541615426E-3</v>
      </c>
      <c r="P58" s="241">
        <v>10</v>
      </c>
      <c r="Q58" s="94">
        <v>152666</v>
      </c>
      <c r="R58" s="94">
        <v>49963</v>
      </c>
      <c r="S58" s="94">
        <v>15032</v>
      </c>
    </row>
    <row r="59" spans="1:19" ht="15" customHeight="1" x14ac:dyDescent="0.25">
      <c r="A59"/>
      <c r="K59" s="241">
        <v>11</v>
      </c>
      <c r="L59" s="135">
        <f t="shared" si="1"/>
        <v>4.864903819100868E-2</v>
      </c>
      <c r="M59" s="135">
        <f t="shared" si="0"/>
        <v>1.7065664026135696E-2</v>
      </c>
      <c r="N59" s="135">
        <f t="shared" si="0"/>
        <v>4.7895478278553259E-3</v>
      </c>
      <c r="P59" s="241">
        <v>11</v>
      </c>
      <c r="Q59" s="94">
        <v>147840</v>
      </c>
      <c r="R59" s="94">
        <v>51861</v>
      </c>
      <c r="S59" s="94">
        <v>14555</v>
      </c>
    </row>
    <row r="60" spans="1:19" x14ac:dyDescent="0.25">
      <c r="K60" s="241">
        <v>12</v>
      </c>
      <c r="L60" s="135">
        <f t="shared" si="1"/>
        <v>4.2038442085630075E-2</v>
      </c>
      <c r="M60" s="135">
        <f t="shared" si="0"/>
        <v>1.5269624723872943E-2</v>
      </c>
      <c r="N60" s="135">
        <f t="shared" si="0"/>
        <v>4.2071019566561549E-3</v>
      </c>
      <c r="P60" s="241">
        <v>12</v>
      </c>
      <c r="Q60" s="25">
        <v>127751</v>
      </c>
      <c r="R60" s="25">
        <v>46403</v>
      </c>
      <c r="S60" s="25">
        <v>12785</v>
      </c>
    </row>
    <row r="61" spans="1:19" x14ac:dyDescent="0.25">
      <c r="K61" s="241">
        <v>13</v>
      </c>
      <c r="L61" s="135">
        <f t="shared" si="1"/>
        <v>4.5794724356668794E-2</v>
      </c>
      <c r="M61" s="135">
        <f t="shared" si="0"/>
        <v>1.5692144779590307E-2</v>
      </c>
      <c r="N61" s="135">
        <f t="shared" si="0"/>
        <v>4.1712338210851329E-3</v>
      </c>
      <c r="P61" s="241">
        <v>13</v>
      </c>
      <c r="Q61" s="25">
        <v>139166</v>
      </c>
      <c r="R61" s="25">
        <v>47687</v>
      </c>
      <c r="S61" s="25">
        <v>12676</v>
      </c>
    </row>
    <row r="62" spans="1:19" x14ac:dyDescent="0.25">
      <c r="K62" s="241">
        <v>14</v>
      </c>
      <c r="L62" s="135">
        <f t="shared" si="1"/>
        <v>4.6529198472214865E-2</v>
      </c>
      <c r="M62" s="135">
        <f t="shared" si="0"/>
        <v>1.5972837620343353E-2</v>
      </c>
      <c r="N62" s="135">
        <f t="shared" si="0"/>
        <v>3.9968291251893358E-3</v>
      </c>
      <c r="P62" s="241">
        <v>14</v>
      </c>
      <c r="Q62" s="25">
        <v>141398</v>
      </c>
      <c r="R62" s="25">
        <v>48540</v>
      </c>
      <c r="S62" s="25">
        <v>12146</v>
      </c>
    </row>
    <row r="63" spans="1:19" x14ac:dyDescent="0.25">
      <c r="K63" s="241">
        <v>15</v>
      </c>
      <c r="L63" s="135">
        <f t="shared" si="1"/>
        <v>4.3070720446054818E-2</v>
      </c>
      <c r="M63" s="135">
        <f t="shared" si="0"/>
        <v>1.5485491668226985E-2</v>
      </c>
      <c r="N63" s="135">
        <f t="shared" si="0"/>
        <v>3.6118225323627656E-3</v>
      </c>
      <c r="P63" s="241">
        <v>15</v>
      </c>
      <c r="Q63" s="25">
        <v>130888</v>
      </c>
      <c r="R63" s="25">
        <v>47059</v>
      </c>
      <c r="S63" s="25">
        <v>10976</v>
      </c>
    </row>
    <row r="64" spans="1:19" x14ac:dyDescent="0.25">
      <c r="K64" s="241">
        <v>16</v>
      </c>
      <c r="L64" s="135">
        <f t="shared" si="1"/>
        <v>4.3147392699156177E-2</v>
      </c>
      <c r="M64" s="135">
        <f t="shared" si="1"/>
        <v>1.4879353083623103E-2</v>
      </c>
      <c r="N64" s="135">
        <f t="shared" si="1"/>
        <v>3.3558096014062941E-3</v>
      </c>
      <c r="P64" s="241">
        <v>16</v>
      </c>
      <c r="Q64" s="25">
        <v>131121</v>
      </c>
      <c r="R64" s="25">
        <v>45217</v>
      </c>
      <c r="S64" s="25">
        <v>10198</v>
      </c>
    </row>
    <row r="65" spans="11:20" x14ac:dyDescent="0.25">
      <c r="K65" s="241">
        <v>17</v>
      </c>
      <c r="L65" s="135">
        <f t="shared" si="1"/>
        <v>4.3542929386829285E-2</v>
      </c>
      <c r="M65" s="135">
        <f t="shared" si="1"/>
        <v>1.4287693379433211E-2</v>
      </c>
      <c r="N65" s="135">
        <f t="shared" si="1"/>
        <v>3.1412589189080686E-3</v>
      </c>
      <c r="P65" s="241">
        <v>17</v>
      </c>
      <c r="Q65" s="25">
        <v>132323</v>
      </c>
      <c r="R65" s="25">
        <v>43419</v>
      </c>
      <c r="S65" s="25">
        <v>9546</v>
      </c>
    </row>
    <row r="66" spans="11:20" x14ac:dyDescent="0.25">
      <c r="K66" s="241">
        <v>18</v>
      </c>
      <c r="L66" s="135">
        <f t="shared" si="1"/>
        <v>4.2791343867157591E-2</v>
      </c>
      <c r="M66" s="135">
        <f t="shared" si="1"/>
        <v>1.3871096502067025E-2</v>
      </c>
      <c r="N66" s="135">
        <f t="shared" si="1"/>
        <v>3.0899247065311925E-3</v>
      </c>
      <c r="P66" s="241">
        <v>18</v>
      </c>
      <c r="Q66" s="25">
        <v>130039</v>
      </c>
      <c r="R66" s="25">
        <v>42153</v>
      </c>
      <c r="S66" s="25">
        <v>9390</v>
      </c>
    </row>
    <row r="67" spans="11:20" x14ac:dyDescent="0.25">
      <c r="K67" s="241">
        <v>19</v>
      </c>
      <c r="L67" s="135">
        <f t="shared" si="1"/>
        <v>4.0834391553021168E-2</v>
      </c>
      <c r="M67" s="135">
        <f t="shared" si="1"/>
        <v>1.3479179534497414E-2</v>
      </c>
      <c r="N67" s="135">
        <f t="shared" si="1"/>
        <v>3.0221372209566001E-3</v>
      </c>
      <c r="P67" s="241">
        <v>19</v>
      </c>
      <c r="Q67" s="25">
        <v>124092</v>
      </c>
      <c r="R67" s="25">
        <v>40962</v>
      </c>
      <c r="S67" s="25">
        <v>9184</v>
      </c>
    </row>
    <row r="68" spans="11:20" x14ac:dyDescent="0.25">
      <c r="K68" s="241">
        <v>20</v>
      </c>
      <c r="L68" s="135">
        <f t="shared" si="1"/>
        <v>3.7313720154173752E-2</v>
      </c>
      <c r="M68" s="135">
        <f t="shared" si="1"/>
        <v>1.2661122791106941E-2</v>
      </c>
      <c r="N68" s="135">
        <f t="shared" si="1"/>
        <v>2.8612242090829305E-3</v>
      </c>
      <c r="P68" s="241">
        <v>20</v>
      </c>
      <c r="Q68" s="25">
        <v>113393</v>
      </c>
      <c r="R68" s="25">
        <v>38476</v>
      </c>
      <c r="S68" s="25">
        <v>8695</v>
      </c>
    </row>
    <row r="69" spans="11:20" x14ac:dyDescent="0.25">
      <c r="K69" s="241">
        <v>21</v>
      </c>
      <c r="L69" s="135">
        <f t="shared" si="1"/>
        <v>3.0493180282792277E-2</v>
      </c>
      <c r="M69" s="135">
        <f t="shared" si="1"/>
        <v>1.0976636681124707E-2</v>
      </c>
      <c r="N69" s="135">
        <f t="shared" si="1"/>
        <v>2.3916477920200969E-3</v>
      </c>
      <c r="P69" s="241">
        <v>21</v>
      </c>
      <c r="Q69" s="25">
        <v>92666</v>
      </c>
      <c r="R69" s="25">
        <v>33357</v>
      </c>
      <c r="S69" s="25">
        <v>7268</v>
      </c>
    </row>
    <row r="70" spans="11:20" x14ac:dyDescent="0.25">
      <c r="K70" s="241">
        <v>22</v>
      </c>
      <c r="L70" s="135">
        <f t="shared" si="1"/>
        <v>2.31026990278419E-2</v>
      </c>
      <c r="M70" s="135">
        <f t="shared" si="1"/>
        <v>9.0512746515279009E-3</v>
      </c>
      <c r="N70" s="135">
        <f t="shared" si="1"/>
        <v>2.0938435471414248E-3</v>
      </c>
      <c r="P70" s="241">
        <v>22</v>
      </c>
      <c r="Q70" s="25">
        <v>70207</v>
      </c>
      <c r="R70" s="25">
        <v>27506</v>
      </c>
      <c r="S70" s="25">
        <v>6363</v>
      </c>
    </row>
    <row r="71" spans="11:20" ht="13.8" thickBot="1" x14ac:dyDescent="0.3">
      <c r="K71" s="242">
        <v>23</v>
      </c>
      <c r="L71" s="135">
        <f t="shared" si="1"/>
        <v>1.6723106878159234E-2</v>
      </c>
      <c r="M71" s="135">
        <f t="shared" si="1"/>
        <v>7.4822905193936374E-3</v>
      </c>
      <c r="N71" s="135">
        <f t="shared" si="1"/>
        <v>1.6989649903962245E-3</v>
      </c>
      <c r="P71" s="242">
        <v>23</v>
      </c>
      <c r="Q71" s="25">
        <v>50820</v>
      </c>
      <c r="R71" s="25">
        <v>22738</v>
      </c>
      <c r="S71" s="25">
        <v>5163</v>
      </c>
    </row>
    <row r="72" spans="11:20" x14ac:dyDescent="0.25">
      <c r="N72" s="257">
        <f>SUM(L48:N71)</f>
        <v>0.99999999999999978</v>
      </c>
      <c r="Q72">
        <f>SUM(Q48:Q71)</f>
        <v>2095288</v>
      </c>
      <c r="R72">
        <f t="shared" ref="R72:S72" si="2">SUM(R48:R71)</f>
        <v>724064</v>
      </c>
      <c r="S72">
        <f t="shared" si="2"/>
        <v>219557</v>
      </c>
      <c r="T72">
        <f>SUM(Q72:S72)</f>
        <v>3038909</v>
      </c>
    </row>
  </sheetData>
  <mergeCells count="2">
    <mergeCell ref="B44:J45"/>
    <mergeCell ref="B10:J11"/>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Z76"/>
  <sheetViews>
    <sheetView zoomScale="80" zoomScaleNormal="80" workbookViewId="0">
      <pane ySplit="1" topLeftCell="A2" activePane="bottomLeft" state="frozen"/>
      <selection activeCell="A3" sqref="A3"/>
      <selection pane="bottomLeft" activeCell="A2" sqref="A2"/>
    </sheetView>
  </sheetViews>
  <sheetFormatPr baseColWidth="10" defaultColWidth="7.88671875" defaultRowHeight="13.2" x14ac:dyDescent="0.25"/>
  <cols>
    <col min="1" max="1" width="15.44140625" bestFit="1" customWidth="1"/>
    <col min="2" max="2" width="23.33203125" customWidth="1"/>
    <col min="3" max="3" width="11.33203125" customWidth="1"/>
    <col min="4" max="4" width="10.6640625" customWidth="1"/>
    <col min="5" max="5" width="11.33203125" customWidth="1"/>
    <col min="6" max="6" width="10.6640625" customWidth="1"/>
    <col min="7" max="7" width="11.33203125" customWidth="1"/>
    <col min="8" max="8" width="10.6640625" customWidth="1"/>
    <col min="9" max="9" width="11.33203125" customWidth="1"/>
    <col min="10" max="10" width="10.6640625" customWidth="1"/>
    <col min="11" max="11" width="11.33203125" customWidth="1"/>
    <col min="12" max="12" width="10.6640625" customWidth="1"/>
    <col min="13" max="13" width="11.33203125" customWidth="1"/>
    <col min="14" max="14" width="10.6640625" customWidth="1"/>
    <col min="15" max="15" width="11.33203125" customWidth="1"/>
    <col min="16" max="16" width="10.6640625" customWidth="1"/>
    <col min="17" max="17" width="11.33203125" customWidth="1"/>
    <col min="18" max="18" width="10.6640625" customWidth="1"/>
    <col min="19" max="19" width="11.33203125" customWidth="1"/>
    <col min="20" max="20" width="10.6640625" customWidth="1"/>
    <col min="21" max="21" width="11.33203125" customWidth="1"/>
    <col min="22" max="22" width="10.6640625" customWidth="1"/>
    <col min="23" max="23" width="11.33203125" customWidth="1"/>
    <col min="24" max="24" width="10.6640625" customWidth="1"/>
    <col min="25" max="25" width="11.33203125" customWidth="1"/>
    <col min="26" max="26" width="10.6640625" customWidth="1"/>
  </cols>
  <sheetData>
    <row r="1" spans="1:14" x14ac:dyDescent="0.25">
      <c r="A1" s="6" t="s">
        <v>109</v>
      </c>
    </row>
    <row r="2" spans="1:14" x14ac:dyDescent="0.25">
      <c r="B2" s="1"/>
      <c r="C2" s="1"/>
      <c r="D2" s="1"/>
      <c r="E2" s="1"/>
    </row>
    <row r="3" spans="1:14" s="22" customFormat="1" ht="15.6" x14ac:dyDescent="0.3">
      <c r="A3" s="33" t="s">
        <v>51</v>
      </c>
      <c r="B3" s="28" t="s">
        <v>135</v>
      </c>
      <c r="C3" s="28"/>
      <c r="D3" s="28"/>
      <c r="E3" s="28"/>
      <c r="F3" s="28"/>
      <c r="G3" s="32"/>
      <c r="H3" s="32"/>
      <c r="I3" s="32"/>
      <c r="J3" s="32"/>
      <c r="K3" s="32"/>
      <c r="L3" s="32"/>
      <c r="M3" s="32"/>
      <c r="N3" s="32"/>
    </row>
    <row r="4" spans="1:14" ht="16.2" thickBot="1" x14ac:dyDescent="0.35">
      <c r="A4" s="23"/>
      <c r="B4" s="21"/>
      <c r="C4" s="21"/>
      <c r="D4" s="21"/>
      <c r="E4" s="21"/>
      <c r="F4" s="3"/>
    </row>
    <row r="5" spans="1:14" ht="20.100000000000001" customHeight="1" x14ac:dyDescent="0.25">
      <c r="B5" s="594" t="s">
        <v>573</v>
      </c>
      <c r="C5" s="590" t="s">
        <v>299</v>
      </c>
      <c r="D5" s="590"/>
      <c r="E5" s="590"/>
      <c r="F5" s="590"/>
      <c r="G5" s="590"/>
      <c r="H5" s="590"/>
      <c r="I5" s="636" t="s">
        <v>164</v>
      </c>
      <c r="J5" s="653"/>
      <c r="K5" s="653"/>
      <c r="L5" s="653"/>
      <c r="M5" s="653"/>
      <c r="N5" s="719"/>
    </row>
    <row r="6" spans="1:14" ht="18.75" customHeight="1" x14ac:dyDescent="0.25">
      <c r="B6" s="630"/>
      <c r="C6" s="599" t="s">
        <v>165</v>
      </c>
      <c r="D6" s="599"/>
      <c r="E6" s="599"/>
      <c r="F6" s="599" t="s">
        <v>169</v>
      </c>
      <c r="G6" s="599"/>
      <c r="H6" s="599"/>
      <c r="I6" s="599" t="s">
        <v>165</v>
      </c>
      <c r="J6" s="599"/>
      <c r="K6" s="599"/>
      <c r="L6" s="599" t="s">
        <v>169</v>
      </c>
      <c r="M6" s="599"/>
      <c r="N6" s="655"/>
    </row>
    <row r="7" spans="1:14" s="17" customFormat="1" ht="30" customHeight="1" x14ac:dyDescent="0.25">
      <c r="B7" s="543" t="s">
        <v>574</v>
      </c>
      <c r="C7" s="576" t="s">
        <v>300</v>
      </c>
      <c r="D7" s="576"/>
      <c r="E7" s="576"/>
      <c r="F7" s="576" t="s">
        <v>238</v>
      </c>
      <c r="G7" s="576"/>
      <c r="H7" s="576"/>
      <c r="I7" s="576" t="s">
        <v>566</v>
      </c>
      <c r="J7" s="576"/>
      <c r="K7" s="576"/>
      <c r="L7" s="576" t="s">
        <v>122</v>
      </c>
      <c r="M7" s="576"/>
      <c r="N7" s="718"/>
    </row>
    <row r="8" spans="1:14" ht="20.100000000000001" customHeight="1" thickBot="1" x14ac:dyDescent="0.3">
      <c r="B8" s="365" t="s">
        <v>114</v>
      </c>
      <c r="C8" s="721" t="s">
        <v>117</v>
      </c>
      <c r="D8" s="584"/>
      <c r="E8" s="584"/>
      <c r="F8" s="610">
        <v>1</v>
      </c>
      <c r="G8" s="610"/>
      <c r="H8" s="610"/>
      <c r="I8" s="721" t="s">
        <v>117</v>
      </c>
      <c r="J8" s="584"/>
      <c r="K8" s="584"/>
      <c r="L8" s="610">
        <v>1</v>
      </c>
      <c r="M8" s="610"/>
      <c r="N8" s="720"/>
    </row>
    <row r="9" spans="1:14" ht="21.9" customHeight="1" x14ac:dyDescent="0.25"/>
    <row r="10" spans="1:14" ht="15.6" x14ac:dyDescent="0.3">
      <c r="B10" s="339" t="s">
        <v>531</v>
      </c>
      <c r="C10" s="19"/>
      <c r="D10" s="19"/>
      <c r="F10" s="339" t="s">
        <v>532</v>
      </c>
    </row>
    <row r="11" spans="1:14" x14ac:dyDescent="0.25">
      <c r="A11" s="69"/>
      <c r="D11" s="18"/>
    </row>
    <row r="12" spans="1:14" ht="15" customHeight="1" x14ac:dyDescent="0.25">
      <c r="A12" s="12"/>
      <c r="B12" s="59" t="s">
        <v>2</v>
      </c>
      <c r="D12" s="78"/>
      <c r="F12" s="369" t="s">
        <v>503</v>
      </c>
    </row>
    <row r="13" spans="1:14" ht="15" customHeight="1" x14ac:dyDescent="0.25">
      <c r="A13" s="12"/>
      <c r="B13" s="60" t="s">
        <v>0</v>
      </c>
      <c r="D13" s="78"/>
      <c r="F13" s="369" t="s">
        <v>495</v>
      </c>
    </row>
    <row r="14" spans="1:14" ht="15" customHeight="1" x14ac:dyDescent="0.25">
      <c r="A14" s="12"/>
      <c r="B14" s="60" t="s">
        <v>27</v>
      </c>
      <c r="E14" s="60"/>
      <c r="F14" s="369" t="s">
        <v>497</v>
      </c>
    </row>
    <row r="15" spans="1:14" ht="15" customHeight="1" x14ac:dyDescent="0.25">
      <c r="A15" s="12"/>
      <c r="B15" s="60" t="s">
        <v>7</v>
      </c>
      <c r="E15" s="60"/>
    </row>
    <row r="16" spans="1:14" ht="15" customHeight="1" x14ac:dyDescent="0.25">
      <c r="A16" s="12"/>
      <c r="B16" s="61" t="s">
        <v>52</v>
      </c>
    </row>
    <row r="17" spans="1:26" ht="15" customHeight="1" x14ac:dyDescent="0.25">
      <c r="A17" s="24"/>
      <c r="E17" s="60"/>
    </row>
    <row r="18" spans="1:26" ht="15" customHeight="1" x14ac:dyDescent="0.25"/>
    <row r="19" spans="1:26" ht="15.75" customHeight="1" x14ac:dyDescent="0.3">
      <c r="A19" s="3"/>
      <c r="B19" s="370" t="s">
        <v>576</v>
      </c>
      <c r="C19" s="132"/>
      <c r="D19" s="145"/>
      <c r="E19" s="3"/>
    </row>
    <row r="20" spans="1:26" ht="15.75" customHeight="1" x14ac:dyDescent="0.3">
      <c r="A20" s="3"/>
      <c r="B20" s="165" t="s">
        <v>124</v>
      </c>
      <c r="C20" s="165"/>
      <c r="D20" s="3"/>
      <c r="E20" s="3"/>
    </row>
    <row r="21" spans="1:26" ht="10.95" customHeight="1" thickBot="1" x14ac:dyDescent="0.3">
      <c r="B21" s="18"/>
      <c r="C21" s="18"/>
      <c r="D21" s="18"/>
      <c r="E21" s="18"/>
    </row>
    <row r="22" spans="1:26" ht="28.95" customHeight="1" x14ac:dyDescent="0.25">
      <c r="B22" s="614" t="s">
        <v>298</v>
      </c>
      <c r="C22" s="616" t="s">
        <v>184</v>
      </c>
      <c r="D22" s="616"/>
      <c r="E22" s="616" t="s">
        <v>185</v>
      </c>
      <c r="F22" s="616"/>
      <c r="G22" s="616" t="s">
        <v>186</v>
      </c>
      <c r="H22" s="616"/>
      <c r="I22" s="616" t="s">
        <v>187</v>
      </c>
      <c r="J22" s="616"/>
      <c r="K22" s="616" t="s">
        <v>188</v>
      </c>
      <c r="L22" s="616"/>
      <c r="M22" s="616" t="s">
        <v>575</v>
      </c>
      <c r="N22" s="616"/>
      <c r="O22" s="616" t="s">
        <v>189</v>
      </c>
      <c r="P22" s="616"/>
      <c r="Q22" s="616" t="s">
        <v>190</v>
      </c>
      <c r="R22" s="616"/>
      <c r="S22" s="616" t="s">
        <v>191</v>
      </c>
      <c r="T22" s="616"/>
      <c r="U22" s="616" t="s">
        <v>192</v>
      </c>
      <c r="V22" s="616"/>
      <c r="W22" s="616" t="s">
        <v>193</v>
      </c>
      <c r="X22" s="616"/>
      <c r="Y22" s="616" t="s">
        <v>119</v>
      </c>
      <c r="Z22" s="639"/>
    </row>
    <row r="23" spans="1:26" ht="30" customHeight="1" x14ac:dyDescent="0.25">
      <c r="B23" s="615"/>
      <c r="C23" s="307" t="s">
        <v>165</v>
      </c>
      <c r="D23" s="340" t="s">
        <v>169</v>
      </c>
      <c r="E23" s="307" t="s">
        <v>165</v>
      </c>
      <c r="F23" s="340" t="s">
        <v>169</v>
      </c>
      <c r="G23" s="307" t="s">
        <v>165</v>
      </c>
      <c r="H23" s="340" t="s">
        <v>169</v>
      </c>
      <c r="I23" s="307" t="s">
        <v>165</v>
      </c>
      <c r="J23" s="340" t="s">
        <v>169</v>
      </c>
      <c r="K23" s="307" t="s">
        <v>165</v>
      </c>
      <c r="L23" s="340" t="s">
        <v>169</v>
      </c>
      <c r="M23" s="307" t="s">
        <v>165</v>
      </c>
      <c r="N23" s="340" t="s">
        <v>169</v>
      </c>
      <c r="O23" s="307" t="s">
        <v>165</v>
      </c>
      <c r="P23" s="340" t="s">
        <v>169</v>
      </c>
      <c r="Q23" s="307" t="s">
        <v>165</v>
      </c>
      <c r="R23" s="340" t="s">
        <v>169</v>
      </c>
      <c r="S23" s="307" t="s">
        <v>165</v>
      </c>
      <c r="T23" s="340" t="s">
        <v>169</v>
      </c>
      <c r="U23" s="307" t="s">
        <v>165</v>
      </c>
      <c r="V23" s="340" t="s">
        <v>169</v>
      </c>
      <c r="W23" s="307" t="s">
        <v>165</v>
      </c>
      <c r="X23" s="340" t="s">
        <v>169</v>
      </c>
      <c r="Y23" s="307" t="s">
        <v>165</v>
      </c>
      <c r="Z23" s="544" t="s">
        <v>169</v>
      </c>
    </row>
    <row r="24" spans="1:26" ht="15" customHeight="1" x14ac:dyDescent="0.25">
      <c r="B24" s="147" t="s">
        <v>249</v>
      </c>
      <c r="C24" s="94">
        <v>23419</v>
      </c>
      <c r="D24" s="103">
        <f>C24/$C$36</f>
        <v>7.9253724271897225E-2</v>
      </c>
      <c r="E24" s="94">
        <v>34722</v>
      </c>
      <c r="F24" s="103">
        <f>E24/$E$36</f>
        <v>7.9427205453443284E-2</v>
      </c>
      <c r="G24" s="94">
        <v>31659</v>
      </c>
      <c r="H24" s="103">
        <f>G24/$G$36</f>
        <v>8.0980493469686346E-2</v>
      </c>
      <c r="I24" s="94">
        <v>8500</v>
      </c>
      <c r="J24" s="103">
        <f>I24/$I$36</f>
        <v>7.9516539440203565E-2</v>
      </c>
      <c r="K24" s="94">
        <v>19517</v>
      </c>
      <c r="L24" s="103">
        <f>K24/$K$36</f>
        <v>7.6482367555832487E-2</v>
      </c>
      <c r="M24" s="94">
        <v>3608</v>
      </c>
      <c r="N24" s="103">
        <f>M24/$M$36</f>
        <v>7.6421248835041936E-2</v>
      </c>
      <c r="O24" s="94">
        <v>7232</v>
      </c>
      <c r="P24" s="103">
        <f>O24/$O$36</f>
        <v>8.6542373692650124E-2</v>
      </c>
      <c r="Q24" s="94">
        <v>14910</v>
      </c>
      <c r="R24" s="103">
        <f>Q24/$Q$36</f>
        <v>7.4512743628185912E-2</v>
      </c>
      <c r="S24" s="94">
        <v>6848</v>
      </c>
      <c r="T24" s="103">
        <f>S24/$S$36</f>
        <v>7.6717116834522703E-2</v>
      </c>
      <c r="U24" s="94">
        <v>3535</v>
      </c>
      <c r="V24" s="103">
        <f>U24/$U$36</f>
        <v>7.9109320801163702E-2</v>
      </c>
      <c r="W24" s="94">
        <v>10353</v>
      </c>
      <c r="X24" s="103">
        <f>W24/$W$36</f>
        <v>7.1504544575517304E-2</v>
      </c>
      <c r="Y24" s="380">
        <f>C24+E24+G24+I24+K24+M24+O24+Q24+S24+U24+W24</f>
        <v>164303</v>
      </c>
      <c r="Z24" s="193">
        <f>Y24/$Y$36</f>
        <v>7.8415473195092983E-2</v>
      </c>
    </row>
    <row r="25" spans="1:26" ht="15" customHeight="1" x14ac:dyDescent="0.25">
      <c r="B25" s="147" t="s">
        <v>275</v>
      </c>
      <c r="C25" s="25">
        <v>22040</v>
      </c>
      <c r="D25" s="103">
        <f>C25/$C$36</f>
        <v>7.4586962848653446E-2</v>
      </c>
      <c r="E25" s="25">
        <v>34040</v>
      </c>
      <c r="F25" s="103">
        <f t="shared" ref="F25:F35" si="0">E25/$E$36</f>
        <v>7.786711807024968E-2</v>
      </c>
      <c r="G25" s="25">
        <v>30168</v>
      </c>
      <c r="H25" s="103">
        <f t="shared" ref="H25:H35" si="1">G25/$G$36</f>
        <v>7.7166667519299334E-2</v>
      </c>
      <c r="I25" s="25">
        <v>7823</v>
      </c>
      <c r="J25" s="103">
        <f t="shared" ref="J25:J35" si="2">I25/$I$36</f>
        <v>7.318328094596617E-2</v>
      </c>
      <c r="K25" s="25">
        <v>18538</v>
      </c>
      <c r="L25" s="103">
        <f t="shared" ref="L25:L35" si="3">K25/$K$36</f>
        <v>7.2645905095558877E-2</v>
      </c>
      <c r="M25" s="25">
        <v>3193</v>
      </c>
      <c r="N25" s="103">
        <f t="shared" ref="N25:N35" si="4">M25/$M$36</f>
        <v>6.7631110734559005E-2</v>
      </c>
      <c r="O25" s="25">
        <v>6851</v>
      </c>
      <c r="P25" s="103">
        <f t="shared" ref="P25:P35" si="5">O25/$O$36</f>
        <v>8.1983103175932798E-2</v>
      </c>
      <c r="Q25" s="25">
        <v>14537</v>
      </c>
      <c r="R25" s="103">
        <f t="shared" ref="R25:R35" si="6">Q25/$Q$36</f>
        <v>7.2648675662168913E-2</v>
      </c>
      <c r="S25" s="25">
        <v>6754</v>
      </c>
      <c r="T25" s="103">
        <f t="shared" ref="T25:T35" si="7">S25/$S$36</f>
        <v>7.5664048934048822E-2</v>
      </c>
      <c r="U25" s="25">
        <v>3207</v>
      </c>
      <c r="V25" s="103">
        <f t="shared" ref="V25:V35" si="8">U25/$U$36</f>
        <v>7.1769050016784158E-2</v>
      </c>
      <c r="W25" s="25">
        <v>9854</v>
      </c>
      <c r="X25" s="103">
        <f t="shared" ref="X25:X35" si="9">W25/$W$36</f>
        <v>6.8058126364063318E-2</v>
      </c>
      <c r="Y25" s="380">
        <f t="shared" ref="Y25:Y35" si="10">C25+E25+G25+I25+K25+M25+O25+Q25+S25+U25+W25</f>
        <v>157005</v>
      </c>
      <c r="Z25" s="193">
        <f t="shared" ref="Z25:Z35" si="11">Y25/$Y$36</f>
        <v>7.4932419791455873E-2</v>
      </c>
    </row>
    <row r="26" spans="1:26" ht="15" customHeight="1" x14ac:dyDescent="0.25">
      <c r="B26" s="147" t="s">
        <v>250</v>
      </c>
      <c r="C26" s="29">
        <v>25601</v>
      </c>
      <c r="D26" s="30">
        <f>C26/$C$36</f>
        <v>8.6637968960452671E-2</v>
      </c>
      <c r="E26" s="29">
        <v>39519</v>
      </c>
      <c r="F26" s="103">
        <f t="shared" si="0"/>
        <v>9.0400430053413555E-2</v>
      </c>
      <c r="G26" s="29">
        <v>35107</v>
      </c>
      <c r="H26" s="103">
        <f t="shared" si="1"/>
        <v>8.9800125848582671E-2</v>
      </c>
      <c r="I26" s="29">
        <v>9488</v>
      </c>
      <c r="J26" s="103">
        <f t="shared" si="2"/>
        <v>8.8759167789253107E-2</v>
      </c>
      <c r="K26" s="29">
        <v>21988</v>
      </c>
      <c r="L26" s="103">
        <f t="shared" si="3"/>
        <v>8.6165614480588446E-2</v>
      </c>
      <c r="M26" s="29">
        <v>3983</v>
      </c>
      <c r="N26" s="103">
        <f t="shared" si="4"/>
        <v>8.43641447089723E-2</v>
      </c>
      <c r="O26" s="29">
        <v>8204</v>
      </c>
      <c r="P26" s="103">
        <f t="shared" si="5"/>
        <v>9.8173898475456531E-2</v>
      </c>
      <c r="Q26" s="29">
        <v>17515</v>
      </c>
      <c r="R26" s="103">
        <f t="shared" si="6"/>
        <v>8.753123438280859E-2</v>
      </c>
      <c r="S26" s="29">
        <v>7990</v>
      </c>
      <c r="T26" s="103">
        <f t="shared" si="7"/>
        <v>8.9510771540279851E-2</v>
      </c>
      <c r="U26" s="29">
        <v>4011</v>
      </c>
      <c r="V26" s="103">
        <f t="shared" si="8"/>
        <v>8.9761664988251097E-2</v>
      </c>
      <c r="W26" s="29">
        <v>11935</v>
      </c>
      <c r="X26" s="103">
        <f t="shared" si="9"/>
        <v>8.2430864436279255E-2</v>
      </c>
      <c r="Y26" s="380">
        <f t="shared" si="10"/>
        <v>185341</v>
      </c>
      <c r="Z26" s="193">
        <f t="shared" si="11"/>
        <v>8.8456097682037022E-2</v>
      </c>
    </row>
    <row r="27" spans="1:26" ht="15" customHeight="1" x14ac:dyDescent="0.25">
      <c r="B27" s="147" t="s">
        <v>251</v>
      </c>
      <c r="C27" s="29">
        <v>25582</v>
      </c>
      <c r="D27" s="30">
        <f>C27/$C$36</f>
        <v>8.657366985454866E-2</v>
      </c>
      <c r="E27" s="29">
        <v>36740</v>
      </c>
      <c r="F27" s="103">
        <f t="shared" si="0"/>
        <v>8.4043417094623193E-2</v>
      </c>
      <c r="G27" s="29">
        <v>33432</v>
      </c>
      <c r="H27" s="103">
        <f t="shared" si="1"/>
        <v>8.5515646662198866E-2</v>
      </c>
      <c r="I27" s="29">
        <v>9531</v>
      </c>
      <c r="J27" s="103">
        <f t="shared" si="2"/>
        <v>8.9161427929950604E-2</v>
      </c>
      <c r="K27" s="29">
        <v>22722</v>
      </c>
      <c r="L27" s="103">
        <f t="shared" si="3"/>
        <v>8.9041981636707776E-2</v>
      </c>
      <c r="M27" s="29">
        <v>3983</v>
      </c>
      <c r="N27" s="103">
        <f t="shared" si="4"/>
        <v>8.43641447089723E-2</v>
      </c>
      <c r="O27" s="29">
        <v>7656</v>
      </c>
      <c r="P27" s="103">
        <f t="shared" si="5"/>
        <v>9.1616207548524523E-2</v>
      </c>
      <c r="Q27" s="29">
        <v>17195</v>
      </c>
      <c r="R27" s="103">
        <f t="shared" si="6"/>
        <v>8.5932033983008499E-2</v>
      </c>
      <c r="S27" s="29">
        <v>7656</v>
      </c>
      <c r="T27" s="103">
        <f t="shared" si="7"/>
        <v>8.5769019638596053E-2</v>
      </c>
      <c r="U27" s="29">
        <v>3803</v>
      </c>
      <c r="V27" s="103">
        <f t="shared" si="8"/>
        <v>8.5106859124986015E-2</v>
      </c>
      <c r="W27" s="29">
        <v>12273</v>
      </c>
      <c r="X27" s="103">
        <f t="shared" si="9"/>
        <v>8.4765312042434454E-2</v>
      </c>
      <c r="Y27" s="380">
        <f t="shared" si="10"/>
        <v>180573</v>
      </c>
      <c r="Z27" s="193">
        <f t="shared" si="11"/>
        <v>8.6180515518630374E-2</v>
      </c>
    </row>
    <row r="28" spans="1:26" ht="15" customHeight="1" x14ac:dyDescent="0.25">
      <c r="B28" s="147" t="s">
        <v>252</v>
      </c>
      <c r="C28" s="29">
        <v>27510</v>
      </c>
      <c r="D28" s="30">
        <f t="shared" ref="D28:D35" si="12">C28/$C$36</f>
        <v>9.3098337022071515E-2</v>
      </c>
      <c r="E28" s="29">
        <v>40199</v>
      </c>
      <c r="F28" s="103">
        <f t="shared" si="0"/>
        <v>9.1955942400292798E-2</v>
      </c>
      <c r="G28" s="29">
        <v>36301</v>
      </c>
      <c r="H28" s="103">
        <f t="shared" si="1"/>
        <v>9.2854256086518344E-2</v>
      </c>
      <c r="I28" s="29">
        <v>10399</v>
      </c>
      <c r="J28" s="103">
        <f t="shared" si="2"/>
        <v>9.7281469839844328E-2</v>
      </c>
      <c r="K28" s="29">
        <v>24474</v>
      </c>
      <c r="L28" s="103">
        <f t="shared" si="3"/>
        <v>9.5907642750496708E-2</v>
      </c>
      <c r="M28" s="29">
        <v>4294</v>
      </c>
      <c r="N28" s="103">
        <f t="shared" si="4"/>
        <v>9.0951453020418543E-2</v>
      </c>
      <c r="O28" s="29">
        <v>8359</v>
      </c>
      <c r="P28" s="103">
        <f t="shared" si="5"/>
        <v>0.10002871981427854</v>
      </c>
      <c r="Q28" s="29">
        <v>18543</v>
      </c>
      <c r="R28" s="103">
        <f t="shared" si="6"/>
        <v>9.2668665667166417E-2</v>
      </c>
      <c r="S28" s="29">
        <v>8358</v>
      </c>
      <c r="T28" s="103">
        <f t="shared" si="7"/>
        <v>9.3633420342135038E-2</v>
      </c>
      <c r="U28" s="29">
        <v>4113</v>
      </c>
      <c r="V28" s="103">
        <f t="shared" si="8"/>
        <v>9.2044310171198393E-2</v>
      </c>
      <c r="W28" s="29">
        <v>13187</v>
      </c>
      <c r="X28" s="103">
        <f t="shared" si="9"/>
        <v>9.1077989888664806E-2</v>
      </c>
      <c r="Y28" s="380">
        <f t="shared" si="10"/>
        <v>195737</v>
      </c>
      <c r="Z28" s="193">
        <f t="shared" si="11"/>
        <v>9.341770677825674E-2</v>
      </c>
    </row>
    <row r="29" spans="1:26" ht="15" customHeight="1" x14ac:dyDescent="0.25">
      <c r="B29" s="147" t="s">
        <v>253</v>
      </c>
      <c r="C29" s="29">
        <v>26121</v>
      </c>
      <c r="D29" s="30">
        <f t="shared" si="12"/>
        <v>8.8397733964141398E-2</v>
      </c>
      <c r="E29" s="29">
        <v>37902</v>
      </c>
      <c r="F29" s="103">
        <f t="shared" si="0"/>
        <v>8.6701513193260971E-2</v>
      </c>
      <c r="G29" s="29">
        <v>35192</v>
      </c>
      <c r="H29" s="103">
        <f t="shared" si="1"/>
        <v>9.0017547180429008E-2</v>
      </c>
      <c r="I29" s="29">
        <v>9885</v>
      </c>
      <c r="J29" s="103">
        <f t="shared" si="2"/>
        <v>9.2473057925460261E-2</v>
      </c>
      <c r="K29" s="29">
        <v>23694</v>
      </c>
      <c r="L29" s="103">
        <f t="shared" si="3"/>
        <v>9.2851012802576974E-2</v>
      </c>
      <c r="M29" s="29">
        <v>4247</v>
      </c>
      <c r="N29" s="103">
        <f t="shared" si="4"/>
        <v>8.9955943404219266E-2</v>
      </c>
      <c r="O29" s="29">
        <v>8116</v>
      </c>
      <c r="P29" s="103">
        <f t="shared" si="5"/>
        <v>9.7120838618576927E-2</v>
      </c>
      <c r="Q29" s="29">
        <v>17909</v>
      </c>
      <c r="R29" s="103">
        <f t="shared" si="6"/>
        <v>8.9500249875062471E-2</v>
      </c>
      <c r="S29" s="29">
        <v>7710</v>
      </c>
      <c r="T29" s="103">
        <f t="shared" si="7"/>
        <v>8.637397353886829E-2</v>
      </c>
      <c r="U29" s="29">
        <v>4057</v>
      </c>
      <c r="V29" s="103">
        <f t="shared" si="8"/>
        <v>9.0791093208011639E-2</v>
      </c>
      <c r="W29" s="29">
        <v>12474</v>
      </c>
      <c r="X29" s="103">
        <f t="shared" si="9"/>
        <v>8.6153548636627345E-2</v>
      </c>
      <c r="Y29" s="380">
        <f t="shared" si="10"/>
        <v>187307</v>
      </c>
      <c r="Z29" s="193">
        <f t="shared" si="11"/>
        <v>8.9394393515354456E-2</v>
      </c>
    </row>
    <row r="30" spans="1:26" ht="15" customHeight="1" x14ac:dyDescent="0.25">
      <c r="B30" s="147" t="s">
        <v>254</v>
      </c>
      <c r="C30" s="29">
        <v>25053</v>
      </c>
      <c r="D30" s="30">
        <f t="shared" si="12"/>
        <v>8.4783447379642232E-2</v>
      </c>
      <c r="E30" s="29">
        <v>34231</v>
      </c>
      <c r="F30" s="103">
        <f t="shared" si="0"/>
        <v>7.8304034038270173E-2</v>
      </c>
      <c r="G30" s="29">
        <v>33739</v>
      </c>
      <c r="H30" s="103">
        <f t="shared" si="1"/>
        <v>8.630092135486743E-2</v>
      </c>
      <c r="I30" s="29">
        <v>10058</v>
      </c>
      <c r="J30" s="103">
        <f t="shared" si="2"/>
        <v>9.4091453375243231E-2</v>
      </c>
      <c r="K30" s="29">
        <v>22405</v>
      </c>
      <c r="L30" s="103">
        <f t="shared" si="3"/>
        <v>8.7799735875822446E-2</v>
      </c>
      <c r="M30" s="29">
        <v>5191</v>
      </c>
      <c r="N30" s="103">
        <f t="shared" si="4"/>
        <v>0.10995085995085994</v>
      </c>
      <c r="O30" s="29">
        <v>8055</v>
      </c>
      <c r="P30" s="103">
        <f t="shared" si="5"/>
        <v>9.6390876672330858E-2</v>
      </c>
      <c r="Q30" s="29">
        <v>17170</v>
      </c>
      <c r="R30" s="103">
        <f t="shared" si="6"/>
        <v>8.5807096451774117E-2</v>
      </c>
      <c r="S30" s="29">
        <v>7693</v>
      </c>
      <c r="T30" s="103">
        <f t="shared" si="7"/>
        <v>8.6183525088782589E-2</v>
      </c>
      <c r="U30" s="29">
        <v>3787</v>
      </c>
      <c r="V30" s="103">
        <f t="shared" si="8"/>
        <v>8.4748797135504081E-2</v>
      </c>
      <c r="W30" s="29">
        <v>14411</v>
      </c>
      <c r="X30" s="103">
        <f t="shared" si="9"/>
        <v>9.9531729148824494E-2</v>
      </c>
      <c r="Y30" s="380">
        <f t="shared" si="10"/>
        <v>181793</v>
      </c>
      <c r="Z30" s="193">
        <f t="shared" si="11"/>
        <v>8.6762774377555738E-2</v>
      </c>
    </row>
    <row r="31" spans="1:26" ht="15" customHeight="1" x14ac:dyDescent="0.25">
      <c r="B31" s="147" t="s">
        <v>276</v>
      </c>
      <c r="C31" s="29">
        <v>22964</v>
      </c>
      <c r="D31" s="30">
        <f t="shared" si="12"/>
        <v>7.7713929893669584E-2</v>
      </c>
      <c r="E31" s="29">
        <v>32157</v>
      </c>
      <c r="F31" s="103">
        <f t="shared" si="0"/>
        <v>7.3559721380288462E-2</v>
      </c>
      <c r="G31" s="29">
        <v>30352</v>
      </c>
      <c r="H31" s="103">
        <f t="shared" si="1"/>
        <v>7.7637320755296127E-2</v>
      </c>
      <c r="I31" s="29">
        <v>9204</v>
      </c>
      <c r="J31" s="103">
        <f t="shared" si="2"/>
        <v>8.6102379883251007E-2</v>
      </c>
      <c r="K31" s="29">
        <v>20012</v>
      </c>
      <c r="L31" s="103">
        <f t="shared" si="3"/>
        <v>7.8422151945858457E-2</v>
      </c>
      <c r="M31" s="29">
        <v>3932</v>
      </c>
      <c r="N31" s="103">
        <f t="shared" si="4"/>
        <v>8.3283910870117772E-2</v>
      </c>
      <c r="O31" s="29">
        <v>7123</v>
      </c>
      <c r="P31" s="103">
        <f t="shared" si="5"/>
        <v>8.5238015460833358E-2</v>
      </c>
      <c r="Q31" s="29">
        <v>15843</v>
      </c>
      <c r="R31" s="103">
        <f t="shared" si="6"/>
        <v>7.9175412293853067E-2</v>
      </c>
      <c r="S31" s="29">
        <v>6887</v>
      </c>
      <c r="T31" s="103">
        <f t="shared" si="7"/>
        <v>7.7154027984719306E-2</v>
      </c>
      <c r="U31" s="29">
        <v>3454</v>
      </c>
      <c r="V31" s="103">
        <f t="shared" si="8"/>
        <v>7.7296631979411431E-2</v>
      </c>
      <c r="W31" s="29">
        <v>12940</v>
      </c>
      <c r="X31" s="103">
        <f t="shared" si="9"/>
        <v>8.9372047407243693E-2</v>
      </c>
      <c r="Y31" s="380">
        <f t="shared" si="10"/>
        <v>164868</v>
      </c>
      <c r="Z31" s="193">
        <f t="shared" si="11"/>
        <v>7.8685125863365804E-2</v>
      </c>
    </row>
    <row r="32" spans="1:26" ht="15" customHeight="1" x14ac:dyDescent="0.25">
      <c r="B32" s="147" t="s">
        <v>255</v>
      </c>
      <c r="C32" s="29">
        <v>24341</v>
      </c>
      <c r="D32" s="30">
        <f t="shared" si="12"/>
        <v>8.2373922989976103E-2</v>
      </c>
      <c r="E32" s="29">
        <v>35633</v>
      </c>
      <c r="F32" s="103">
        <f t="shared" si="0"/>
        <v>8.1511134494630044E-2</v>
      </c>
      <c r="G32" s="29">
        <v>31428</v>
      </c>
      <c r="H32" s="103">
        <f t="shared" si="1"/>
        <v>8.0389619026668649E-2</v>
      </c>
      <c r="I32" s="29">
        <v>9051</v>
      </c>
      <c r="J32" s="103">
        <f t="shared" si="2"/>
        <v>8.4671082173327347E-2</v>
      </c>
      <c r="K32" s="29">
        <v>20792</v>
      </c>
      <c r="L32" s="103">
        <f t="shared" si="3"/>
        <v>8.147878189377819E-2</v>
      </c>
      <c r="M32" s="29">
        <v>3852</v>
      </c>
      <c r="N32" s="103">
        <f t="shared" si="4"/>
        <v>8.1589426417012625E-2</v>
      </c>
      <c r="O32" s="29">
        <v>5997</v>
      </c>
      <c r="P32" s="103">
        <f t="shared" si="5"/>
        <v>7.1763635928487668E-2</v>
      </c>
      <c r="Q32" s="29">
        <v>16976</v>
      </c>
      <c r="R32" s="103">
        <f t="shared" si="6"/>
        <v>8.4837581209395302E-2</v>
      </c>
      <c r="S32" s="29">
        <v>7498</v>
      </c>
      <c r="T32" s="103">
        <f t="shared" si="7"/>
        <v>8.3998969337799531E-2</v>
      </c>
      <c r="U32" s="29">
        <v>3585</v>
      </c>
      <c r="V32" s="103">
        <f t="shared" si="8"/>
        <v>8.0228264518294734E-2</v>
      </c>
      <c r="W32" s="29">
        <v>12328</v>
      </c>
      <c r="X32" s="103">
        <f t="shared" si="9"/>
        <v>8.514517777716385E-2</v>
      </c>
      <c r="Y32" s="380">
        <f t="shared" si="10"/>
        <v>171481</v>
      </c>
      <c r="Z32" s="193">
        <f t="shared" si="11"/>
        <v>8.1841255235557117E-2</v>
      </c>
    </row>
    <row r="33" spans="2:26" ht="15" customHeight="1" x14ac:dyDescent="0.25">
      <c r="B33" s="147" t="s">
        <v>277</v>
      </c>
      <c r="C33" s="29">
        <v>26026</v>
      </c>
      <c r="D33" s="30">
        <f t="shared" si="12"/>
        <v>8.807623843462134E-2</v>
      </c>
      <c r="E33" s="29">
        <v>38696</v>
      </c>
      <c r="F33" s="103">
        <f t="shared" si="0"/>
        <v>8.8517802610058219E-2</v>
      </c>
      <c r="G33" s="29">
        <v>33349</v>
      </c>
      <c r="H33" s="103">
        <f t="shared" si="1"/>
        <v>8.5303341126395968E-2</v>
      </c>
      <c r="I33" s="29">
        <v>7536</v>
      </c>
      <c r="J33" s="103">
        <f t="shared" si="2"/>
        <v>7.0498428378985178E-2</v>
      </c>
      <c r="K33" s="29">
        <v>21159</v>
      </c>
      <c r="L33" s="103">
        <f t="shared" si="3"/>
        <v>8.2916965471837856E-2</v>
      </c>
      <c r="M33" s="29">
        <v>3923</v>
      </c>
      <c r="N33" s="103">
        <f t="shared" si="4"/>
        <v>8.3093281369143443E-2</v>
      </c>
      <c r="O33" s="29">
        <v>6493</v>
      </c>
      <c r="P33" s="103">
        <f t="shared" si="5"/>
        <v>7.7699064212718091E-2</v>
      </c>
      <c r="Q33" s="29">
        <v>17909</v>
      </c>
      <c r="R33" s="103">
        <f t="shared" si="6"/>
        <v>8.9500249875062471E-2</v>
      </c>
      <c r="S33" s="29">
        <v>7776</v>
      </c>
      <c r="T33" s="103">
        <f t="shared" si="7"/>
        <v>8.7113361639201012E-2</v>
      </c>
      <c r="U33" s="29">
        <v>4076</v>
      </c>
      <c r="V33" s="103">
        <f t="shared" si="8"/>
        <v>9.1216291820521433E-2</v>
      </c>
      <c r="W33" s="29">
        <v>12681</v>
      </c>
      <c r="X33" s="103">
        <f t="shared" si="9"/>
        <v>8.7583225129154355E-2</v>
      </c>
      <c r="Y33" s="380">
        <f t="shared" si="10"/>
        <v>179624</v>
      </c>
      <c r="Z33" s="193">
        <f t="shared" si="11"/>
        <v>8.5727594488204009E-2</v>
      </c>
    </row>
    <row r="34" spans="2:26" ht="15" customHeight="1" x14ac:dyDescent="0.25">
      <c r="B34" s="147" t="s">
        <v>256</v>
      </c>
      <c r="C34" s="29">
        <v>23377</v>
      </c>
      <c r="D34" s="30">
        <f t="shared" si="12"/>
        <v>7.9111589406214683E-2</v>
      </c>
      <c r="E34" s="29">
        <v>36689</v>
      </c>
      <c r="F34" s="103">
        <f t="shared" si="0"/>
        <v>8.3926753668607246E-2</v>
      </c>
      <c r="G34" s="29">
        <v>30192</v>
      </c>
      <c r="H34" s="103">
        <f t="shared" si="1"/>
        <v>7.7228057071820663E-2</v>
      </c>
      <c r="I34" s="29">
        <v>6706</v>
      </c>
      <c r="J34" s="103">
        <f t="shared" si="2"/>
        <v>6.2733872174824123E-2</v>
      </c>
      <c r="K34" s="29">
        <v>19707</v>
      </c>
      <c r="L34" s="103">
        <f t="shared" si="3"/>
        <v>7.7226931261094978E-2</v>
      </c>
      <c r="M34" s="29">
        <v>3529</v>
      </c>
      <c r="N34" s="103">
        <f t="shared" si="4"/>
        <v>7.4747945437600605E-2</v>
      </c>
      <c r="O34" s="29">
        <v>4962</v>
      </c>
      <c r="P34" s="103">
        <f t="shared" si="5"/>
        <v>5.9378216020869734E-2</v>
      </c>
      <c r="Q34" s="29">
        <v>15624</v>
      </c>
      <c r="R34" s="103">
        <f t="shared" si="6"/>
        <v>7.8080959520239884E-2</v>
      </c>
      <c r="S34" s="29">
        <v>6999</v>
      </c>
      <c r="T34" s="103">
        <f t="shared" si="7"/>
        <v>7.8408747185283942E-2</v>
      </c>
      <c r="U34" s="29">
        <v>3666</v>
      </c>
      <c r="V34" s="103">
        <f t="shared" si="8"/>
        <v>8.204095334004699E-2</v>
      </c>
      <c r="W34" s="29">
        <v>11191</v>
      </c>
      <c r="X34" s="103">
        <f t="shared" si="9"/>
        <v>7.7292317042848849E-2</v>
      </c>
      <c r="Y34" s="380">
        <f t="shared" si="10"/>
        <v>162642</v>
      </c>
      <c r="Z34" s="193">
        <f t="shared" si="11"/>
        <v>7.7622742076506906E-2</v>
      </c>
    </row>
    <row r="35" spans="2:26" ht="15" customHeight="1" x14ac:dyDescent="0.25">
      <c r="B35" s="147" t="s">
        <v>257</v>
      </c>
      <c r="C35" s="29">
        <v>23460</v>
      </c>
      <c r="D35" s="30">
        <f t="shared" si="12"/>
        <v>7.9392474974111144E-2</v>
      </c>
      <c r="E35" s="29">
        <v>36627</v>
      </c>
      <c r="F35" s="103">
        <f t="shared" si="0"/>
        <v>8.3784927542862375E-2</v>
      </c>
      <c r="G35" s="29">
        <v>30027</v>
      </c>
      <c r="H35" s="103">
        <f t="shared" si="1"/>
        <v>7.680600389823658E-2</v>
      </c>
      <c r="I35" s="29">
        <v>8715</v>
      </c>
      <c r="J35" s="103">
        <f t="shared" si="2"/>
        <v>8.1527840143691063E-2</v>
      </c>
      <c r="K35" s="29">
        <v>20175</v>
      </c>
      <c r="L35" s="103">
        <f t="shared" si="3"/>
        <v>7.9060909229846821E-2</v>
      </c>
      <c r="M35" s="29">
        <v>3477</v>
      </c>
      <c r="N35" s="103">
        <f t="shared" si="4"/>
        <v>7.3646530543082261E-2</v>
      </c>
      <c r="O35" s="29">
        <v>4518</v>
      </c>
      <c r="P35" s="103">
        <f t="shared" si="5"/>
        <v>5.4065050379340882E-2</v>
      </c>
      <c r="Q35" s="29">
        <v>15969</v>
      </c>
      <c r="R35" s="103">
        <f t="shared" si="6"/>
        <v>7.9805097451274357E-2</v>
      </c>
      <c r="S35" s="29">
        <v>7094</v>
      </c>
      <c r="T35" s="103">
        <f t="shared" si="7"/>
        <v>7.9473017935762863E-2</v>
      </c>
      <c r="U35" s="29">
        <v>3391</v>
      </c>
      <c r="V35" s="103">
        <f t="shared" si="8"/>
        <v>7.588676289582634E-2</v>
      </c>
      <c r="W35" s="29">
        <v>11161</v>
      </c>
      <c r="X35" s="103">
        <f t="shared" si="9"/>
        <v>7.7085117551178278E-2</v>
      </c>
      <c r="Y35" s="380">
        <f t="shared" si="10"/>
        <v>164614</v>
      </c>
      <c r="Z35" s="193">
        <f t="shared" si="11"/>
        <v>7.8563901477982978E-2</v>
      </c>
    </row>
    <row r="36" spans="2:26" ht="20.100000000000001" customHeight="1" thickBot="1" x14ac:dyDescent="0.3">
      <c r="B36" s="363" t="s">
        <v>114</v>
      </c>
      <c r="C36" s="301">
        <f t="shared" ref="C36:Z36" si="13">SUM(C24:C35)</f>
        <v>295494</v>
      </c>
      <c r="D36" s="293">
        <f t="shared" si="13"/>
        <v>1</v>
      </c>
      <c r="E36" s="301">
        <f t="shared" si="13"/>
        <v>437155</v>
      </c>
      <c r="F36" s="293">
        <f>SUM(F24:F35)</f>
        <v>1</v>
      </c>
      <c r="G36" s="301">
        <f t="shared" si="13"/>
        <v>390946</v>
      </c>
      <c r="H36" s="293">
        <f t="shared" si="13"/>
        <v>0.99999999999999989</v>
      </c>
      <c r="I36" s="301">
        <f t="shared" si="13"/>
        <v>106896</v>
      </c>
      <c r="J36" s="293">
        <f t="shared" si="13"/>
        <v>0.99999999999999989</v>
      </c>
      <c r="K36" s="301">
        <f t="shared" si="13"/>
        <v>255183</v>
      </c>
      <c r="L36" s="293">
        <f t="shared" si="13"/>
        <v>1</v>
      </c>
      <c r="M36" s="301">
        <f t="shared" si="13"/>
        <v>47212</v>
      </c>
      <c r="N36" s="293">
        <f t="shared" si="13"/>
        <v>0.99999999999999978</v>
      </c>
      <c r="O36" s="301">
        <f t="shared" si="13"/>
        <v>83566</v>
      </c>
      <c r="P36" s="293">
        <f t="shared" si="13"/>
        <v>0.99999999999999989</v>
      </c>
      <c r="Q36" s="301">
        <f t="shared" si="13"/>
        <v>200100</v>
      </c>
      <c r="R36" s="293">
        <f t="shared" si="13"/>
        <v>1</v>
      </c>
      <c r="S36" s="301">
        <f t="shared" si="13"/>
        <v>89263</v>
      </c>
      <c r="T36" s="293">
        <f t="shared" si="13"/>
        <v>1</v>
      </c>
      <c r="U36" s="301">
        <f t="shared" si="13"/>
        <v>44685</v>
      </c>
      <c r="V36" s="293">
        <f t="shared" si="13"/>
        <v>1.0000000000000002</v>
      </c>
      <c r="W36" s="301">
        <f t="shared" si="13"/>
        <v>144788</v>
      </c>
      <c r="X36" s="293">
        <f t="shared" si="13"/>
        <v>1.0000000000000002</v>
      </c>
      <c r="Y36" s="301">
        <f t="shared" si="13"/>
        <v>2095288</v>
      </c>
      <c r="Z36" s="294">
        <f t="shared" si="13"/>
        <v>1</v>
      </c>
    </row>
    <row r="39" spans="2:26" ht="15.6" x14ac:dyDescent="0.3">
      <c r="B39" s="370" t="s">
        <v>577</v>
      </c>
      <c r="C39" s="145"/>
      <c r="D39" s="145"/>
    </row>
    <row r="40" spans="2:26" s="3" customFormat="1" ht="15.6" x14ac:dyDescent="0.3">
      <c r="B40" s="165" t="s">
        <v>125</v>
      </c>
    </row>
    <row r="41" spans="2:26" ht="13.8" thickBot="1" x14ac:dyDescent="0.3"/>
    <row r="42" spans="2:26" ht="28.95" customHeight="1" x14ac:dyDescent="0.25">
      <c r="B42" s="614" t="s">
        <v>298</v>
      </c>
      <c r="C42" s="616" t="s">
        <v>184</v>
      </c>
      <c r="D42" s="616"/>
      <c r="E42" s="616" t="s">
        <v>185</v>
      </c>
      <c r="F42" s="616"/>
      <c r="G42" s="616" t="s">
        <v>186</v>
      </c>
      <c r="H42" s="616"/>
      <c r="I42" s="616" t="s">
        <v>187</v>
      </c>
      <c r="J42" s="616"/>
      <c r="K42" s="616" t="s">
        <v>188</v>
      </c>
      <c r="L42" s="616"/>
      <c r="M42" s="616" t="s">
        <v>575</v>
      </c>
      <c r="N42" s="616"/>
      <c r="O42" s="616" t="s">
        <v>189</v>
      </c>
      <c r="P42" s="616"/>
      <c r="Q42" s="616" t="s">
        <v>190</v>
      </c>
      <c r="R42" s="616"/>
      <c r="S42" s="616" t="s">
        <v>191</v>
      </c>
      <c r="T42" s="616"/>
      <c r="U42" s="616" t="s">
        <v>192</v>
      </c>
      <c r="V42" s="616"/>
      <c r="W42" s="616" t="s">
        <v>193</v>
      </c>
      <c r="X42" s="616"/>
      <c r="Y42" s="616" t="s">
        <v>119</v>
      </c>
      <c r="Z42" s="639"/>
    </row>
    <row r="43" spans="2:26" ht="30" customHeight="1" x14ac:dyDescent="0.25">
      <c r="B43" s="615"/>
      <c r="C43" s="307" t="s">
        <v>165</v>
      </c>
      <c r="D43" s="20" t="s">
        <v>169</v>
      </c>
      <c r="E43" s="307" t="s">
        <v>165</v>
      </c>
      <c r="F43" s="20" t="s">
        <v>169</v>
      </c>
      <c r="G43" s="307" t="s">
        <v>165</v>
      </c>
      <c r="H43" s="20" t="s">
        <v>169</v>
      </c>
      <c r="I43" s="307" t="s">
        <v>165</v>
      </c>
      <c r="J43" s="20" t="s">
        <v>169</v>
      </c>
      <c r="K43" s="307" t="s">
        <v>165</v>
      </c>
      <c r="L43" s="20" t="s">
        <v>169</v>
      </c>
      <c r="M43" s="307" t="s">
        <v>165</v>
      </c>
      <c r="N43" s="20" t="s">
        <v>169</v>
      </c>
      <c r="O43" s="307" t="s">
        <v>165</v>
      </c>
      <c r="P43" s="20" t="s">
        <v>169</v>
      </c>
      <c r="Q43" s="307" t="s">
        <v>165</v>
      </c>
      <c r="R43" s="20" t="s">
        <v>169</v>
      </c>
      <c r="S43" s="307" t="s">
        <v>165</v>
      </c>
      <c r="T43" s="20" t="s">
        <v>169</v>
      </c>
      <c r="U43" s="307" t="s">
        <v>165</v>
      </c>
      <c r="V43" s="20" t="s">
        <v>169</v>
      </c>
      <c r="W43" s="307" t="s">
        <v>165</v>
      </c>
      <c r="X43" s="20" t="s">
        <v>169</v>
      </c>
      <c r="Y43" s="307" t="s">
        <v>165</v>
      </c>
      <c r="Z43" s="20" t="s">
        <v>169</v>
      </c>
    </row>
    <row r="44" spans="2:26" x14ac:dyDescent="0.25">
      <c r="B44" s="147" t="s">
        <v>249</v>
      </c>
      <c r="C44" s="94">
        <v>10453</v>
      </c>
      <c r="D44" s="103">
        <f>C44/$C$56</f>
        <v>8.5261011419249591E-2</v>
      </c>
      <c r="E44" s="94">
        <v>6479</v>
      </c>
      <c r="F44" s="103">
        <f>E44/$E$56</f>
        <v>8.6015081514523917E-2</v>
      </c>
      <c r="G44" s="94">
        <v>7607</v>
      </c>
      <c r="H44" s="103">
        <f>G44/$G$56</f>
        <v>8.9060341396024076E-2</v>
      </c>
      <c r="I44" s="94">
        <v>4846</v>
      </c>
      <c r="J44" s="103">
        <f>I44/$I$56</f>
        <v>8.5276365108135216E-2</v>
      </c>
      <c r="K44" s="94">
        <v>6606</v>
      </c>
      <c r="L44" s="103">
        <f>K44/$K$56</f>
        <v>8.854871787997802E-2</v>
      </c>
      <c r="M44" s="94">
        <v>1254</v>
      </c>
      <c r="N44" s="103">
        <f>M44/$M$56</f>
        <v>8.5184430405543105E-2</v>
      </c>
      <c r="O44" s="94">
        <v>1730</v>
      </c>
      <c r="P44" s="103">
        <f>O44/$O$56</f>
        <v>7.3607624558566995E-2</v>
      </c>
      <c r="Q44" s="94">
        <v>9808</v>
      </c>
      <c r="R44" s="103">
        <f>Q44/$Q$56</f>
        <v>8.6455991890343337E-2</v>
      </c>
      <c r="S44" s="94">
        <v>3981</v>
      </c>
      <c r="T44" s="103">
        <f>S44/$S$56</f>
        <v>8.724714545574086E-2</v>
      </c>
      <c r="U44" s="94">
        <v>1021</v>
      </c>
      <c r="V44" s="103">
        <f>U44/$U$56</f>
        <v>8.5957231857215016E-2</v>
      </c>
      <c r="W44" s="94">
        <v>8800</v>
      </c>
      <c r="X44" s="103">
        <f>W44/$W$56</f>
        <v>8.7894526568118261E-2</v>
      </c>
      <c r="Y44" s="202">
        <f>C44+E44+G44+I44+K44+M44+O44+Q44+S44+U44+W44</f>
        <v>62585</v>
      </c>
      <c r="Z44" s="193">
        <f>Y44/$Y$56</f>
        <v>8.6435729438281705E-2</v>
      </c>
    </row>
    <row r="45" spans="2:26" x14ac:dyDescent="0.25">
      <c r="B45" s="147" t="s">
        <v>275</v>
      </c>
      <c r="C45" s="25">
        <v>9723</v>
      </c>
      <c r="D45" s="103">
        <f t="shared" ref="D45:D55" si="14">C45/$C$56</f>
        <v>7.9306688417618273E-2</v>
      </c>
      <c r="E45" s="25">
        <v>5941</v>
      </c>
      <c r="F45" s="103">
        <f t="shared" ref="F45:F55" si="15">E45/$E$56</f>
        <v>7.8872603685412351E-2</v>
      </c>
      <c r="G45" s="25">
        <v>6924</v>
      </c>
      <c r="H45" s="103">
        <f t="shared" ref="H45:H55" si="16">G45/$G$56</f>
        <v>8.1063994192989444E-2</v>
      </c>
      <c r="I45" s="25">
        <v>4511</v>
      </c>
      <c r="J45" s="103">
        <f t="shared" ref="J45:J55" si="17">I45/$I$56</f>
        <v>7.9381280025340062E-2</v>
      </c>
      <c r="K45" s="25">
        <v>5995</v>
      </c>
      <c r="L45" s="103">
        <f t="shared" ref="L45:L55" si="18">K45/$K$56</f>
        <v>8.0358698711848045E-2</v>
      </c>
      <c r="M45" s="25">
        <v>1134</v>
      </c>
      <c r="N45" s="103">
        <f t="shared" ref="N45:N55" si="19">M45/$M$56</f>
        <v>7.7032810271041363E-2</v>
      </c>
      <c r="O45" s="25">
        <v>1760</v>
      </c>
      <c r="P45" s="103">
        <f t="shared" ref="P45:P55" si="20">O45/$O$56</f>
        <v>7.4884057354380293E-2</v>
      </c>
      <c r="Q45" s="25">
        <v>9111</v>
      </c>
      <c r="R45" s="103">
        <f t="shared" ref="R45:R55" si="21">Q45/$Q$56</f>
        <v>8.0312045484596056E-2</v>
      </c>
      <c r="S45" s="25">
        <v>3615</v>
      </c>
      <c r="T45" s="103">
        <f t="shared" ref="T45:T55" si="22">S45/$S$56</f>
        <v>7.9225930877292947E-2</v>
      </c>
      <c r="U45" s="25">
        <v>973</v>
      </c>
      <c r="V45" s="103">
        <f t="shared" ref="V45:V55" si="23">U45/$U$56</f>
        <v>8.1916147499579053E-2</v>
      </c>
      <c r="W45" s="25">
        <v>8079</v>
      </c>
      <c r="X45" s="103">
        <f t="shared" ref="X45:X55" si="24">W45/$W$56</f>
        <v>8.0693168198162205E-2</v>
      </c>
      <c r="Y45" s="202">
        <f t="shared" ref="Y45:Y55" si="25">C45+E45+G45+I45+K45+M45+O45+Q45+S45+U45+W45</f>
        <v>57766</v>
      </c>
      <c r="Z45" s="193">
        <f t="shared" ref="Z45:Z55" si="26">Y45/$Y$56</f>
        <v>7.9780240420736295E-2</v>
      </c>
    </row>
    <row r="46" spans="2:26" x14ac:dyDescent="0.25">
      <c r="B46" s="147" t="s">
        <v>250</v>
      </c>
      <c r="C46" s="29">
        <v>10684</v>
      </c>
      <c r="D46" s="103">
        <f t="shared" si="14"/>
        <v>8.714518760195758E-2</v>
      </c>
      <c r="E46" s="29">
        <v>6714</v>
      </c>
      <c r="F46" s="103">
        <f t="shared" si="15"/>
        <v>8.9134937071849607E-2</v>
      </c>
      <c r="G46" s="29">
        <v>7425</v>
      </c>
      <c r="H46" s="103">
        <f t="shared" si="16"/>
        <v>8.6929543166225684E-2</v>
      </c>
      <c r="I46" s="29">
        <v>4857</v>
      </c>
      <c r="J46" s="103">
        <f t="shared" si="17"/>
        <v>8.5469935066077751E-2</v>
      </c>
      <c r="K46" s="29">
        <v>6432</v>
      </c>
      <c r="L46" s="103">
        <f t="shared" si="18"/>
        <v>8.6216371995764249E-2</v>
      </c>
      <c r="M46" s="29">
        <v>1258</v>
      </c>
      <c r="N46" s="103">
        <f t="shared" si="19"/>
        <v>8.545615107669316E-2</v>
      </c>
      <c r="O46" s="29">
        <v>1950</v>
      </c>
      <c r="P46" s="103">
        <f t="shared" si="20"/>
        <v>8.2968131727864533E-2</v>
      </c>
      <c r="Q46" s="29">
        <v>10061</v>
      </c>
      <c r="R46" s="103">
        <f t="shared" si="21"/>
        <v>8.8686147472343421E-2</v>
      </c>
      <c r="S46" s="29">
        <v>4057</v>
      </c>
      <c r="T46" s="103">
        <f t="shared" si="22"/>
        <v>8.8912752854544252E-2</v>
      </c>
      <c r="U46" s="29">
        <v>1047</v>
      </c>
      <c r="V46" s="103">
        <f t="shared" si="23"/>
        <v>8.8146152550934498E-2</v>
      </c>
      <c r="W46" s="29">
        <v>8825</v>
      </c>
      <c r="X46" s="103">
        <f t="shared" si="24"/>
        <v>8.8144226927686781E-2</v>
      </c>
      <c r="Y46" s="202">
        <f t="shared" si="25"/>
        <v>63310</v>
      </c>
      <c r="Z46" s="193">
        <f t="shared" si="26"/>
        <v>8.7437022141689136E-2</v>
      </c>
    </row>
    <row r="47" spans="2:26" x14ac:dyDescent="0.25">
      <c r="B47" s="147" t="s">
        <v>251</v>
      </c>
      <c r="C47" s="29">
        <v>10068</v>
      </c>
      <c r="D47" s="103">
        <f t="shared" si="14"/>
        <v>8.2120717781402938E-2</v>
      </c>
      <c r="E47" s="29">
        <v>6369</v>
      </c>
      <c r="F47" s="103">
        <f t="shared" si="15"/>
        <v>8.4554723594073608E-2</v>
      </c>
      <c r="G47" s="29">
        <v>6974</v>
      </c>
      <c r="H47" s="103">
        <f t="shared" si="16"/>
        <v>8.1649378322054933E-2</v>
      </c>
      <c r="I47" s="29">
        <v>4808</v>
      </c>
      <c r="J47" s="103">
        <f t="shared" si="17"/>
        <v>8.4607668889788309E-2</v>
      </c>
      <c r="K47" s="29">
        <v>6007</v>
      </c>
      <c r="L47" s="103">
        <f t="shared" si="18"/>
        <v>8.0519550152138658E-2</v>
      </c>
      <c r="M47" s="29">
        <v>1208</v>
      </c>
      <c r="N47" s="103">
        <f t="shared" si="19"/>
        <v>8.2059642687317441E-2</v>
      </c>
      <c r="O47" s="29">
        <v>2058</v>
      </c>
      <c r="P47" s="103">
        <f t="shared" si="20"/>
        <v>8.7563289792792404E-2</v>
      </c>
      <c r="Q47" s="29">
        <v>9072</v>
      </c>
      <c r="R47" s="103">
        <f t="shared" si="21"/>
        <v>7.996826656088854E-2</v>
      </c>
      <c r="S47" s="29">
        <v>3801</v>
      </c>
      <c r="T47" s="103">
        <f t="shared" si="22"/>
        <v>8.3302285826995989E-2</v>
      </c>
      <c r="U47" s="29">
        <v>961</v>
      </c>
      <c r="V47" s="103">
        <f t="shared" si="23"/>
        <v>8.0905876410170066E-2</v>
      </c>
      <c r="W47" s="29">
        <v>8239</v>
      </c>
      <c r="X47" s="103">
        <f t="shared" si="24"/>
        <v>8.2291250499400725E-2</v>
      </c>
      <c r="Y47" s="202">
        <f t="shared" si="25"/>
        <v>59565</v>
      </c>
      <c r="Z47" s="193">
        <f t="shared" si="26"/>
        <v>8.2264827418570732E-2</v>
      </c>
    </row>
    <row r="48" spans="2:26" x14ac:dyDescent="0.25">
      <c r="B48" s="147" t="s">
        <v>252</v>
      </c>
      <c r="C48" s="29">
        <v>10445</v>
      </c>
      <c r="D48" s="103">
        <f t="shared" si="14"/>
        <v>8.5195758564437188E-2</v>
      </c>
      <c r="E48" s="29">
        <v>6733</v>
      </c>
      <c r="F48" s="103">
        <f t="shared" si="15"/>
        <v>8.9387180712654668E-2</v>
      </c>
      <c r="G48" s="29">
        <v>7279</v>
      </c>
      <c r="H48" s="103">
        <f t="shared" si="16"/>
        <v>8.5220221509354432E-2</v>
      </c>
      <c r="I48" s="29">
        <v>5000</v>
      </c>
      <c r="J48" s="103">
        <f t="shared" si="17"/>
        <v>8.79863445193306E-2</v>
      </c>
      <c r="K48" s="29">
        <v>6454</v>
      </c>
      <c r="L48" s="103">
        <f t="shared" si="18"/>
        <v>8.6511266302963685E-2</v>
      </c>
      <c r="M48" s="29">
        <v>1302</v>
      </c>
      <c r="N48" s="103">
        <f t="shared" si="19"/>
        <v>8.8445078459343796E-2</v>
      </c>
      <c r="O48" s="29">
        <v>1970</v>
      </c>
      <c r="P48" s="103">
        <f t="shared" si="20"/>
        <v>8.3819086925073394E-2</v>
      </c>
      <c r="Q48" s="29">
        <v>9789</v>
      </c>
      <c r="R48" s="103">
        <f t="shared" si="21"/>
        <v>8.6288509850588391E-2</v>
      </c>
      <c r="S48" s="29">
        <v>3885</v>
      </c>
      <c r="T48" s="103">
        <f t="shared" si="22"/>
        <v>8.5143220320410259E-2</v>
      </c>
      <c r="U48" s="29">
        <v>985</v>
      </c>
      <c r="V48" s="103">
        <f t="shared" si="23"/>
        <v>8.2926418588988041E-2</v>
      </c>
      <c r="W48" s="29">
        <v>8463</v>
      </c>
      <c r="X48" s="103">
        <f t="shared" si="24"/>
        <v>8.4528565721134638E-2</v>
      </c>
      <c r="Y48" s="202">
        <f t="shared" si="25"/>
        <v>62305</v>
      </c>
      <c r="Z48" s="193">
        <f t="shared" si="26"/>
        <v>8.6049023290758822E-2</v>
      </c>
    </row>
    <row r="49" spans="2:26" x14ac:dyDescent="0.25">
      <c r="B49" s="147" t="s">
        <v>253</v>
      </c>
      <c r="C49" s="29">
        <v>10063</v>
      </c>
      <c r="D49" s="103">
        <f t="shared" si="14"/>
        <v>8.2079934747145186E-2</v>
      </c>
      <c r="E49" s="29">
        <v>6118</v>
      </c>
      <c r="F49" s="103">
        <f t="shared" si="15"/>
        <v>8.1222452339227869E-2</v>
      </c>
      <c r="G49" s="29">
        <v>6781</v>
      </c>
      <c r="H49" s="103">
        <f t="shared" si="16"/>
        <v>7.9389795583862124E-2</v>
      </c>
      <c r="I49" s="29">
        <v>4701</v>
      </c>
      <c r="J49" s="103">
        <f t="shared" si="17"/>
        <v>8.2724761117074636E-2</v>
      </c>
      <c r="K49" s="29">
        <v>6227</v>
      </c>
      <c r="L49" s="103">
        <f t="shared" si="18"/>
        <v>8.3468493224133078E-2</v>
      </c>
      <c r="M49" s="29">
        <v>1199</v>
      </c>
      <c r="N49" s="103">
        <f t="shared" si="19"/>
        <v>8.1448271177229803E-2</v>
      </c>
      <c r="O49" s="29">
        <v>1981</v>
      </c>
      <c r="P49" s="103">
        <f t="shared" si="20"/>
        <v>8.4287112283538274E-2</v>
      </c>
      <c r="Q49" s="29">
        <v>9480</v>
      </c>
      <c r="R49" s="103">
        <f t="shared" si="21"/>
        <v>8.3564722993521093E-2</v>
      </c>
      <c r="S49" s="29">
        <v>3816</v>
      </c>
      <c r="T49" s="103">
        <f t="shared" si="22"/>
        <v>8.3631024129391399E-2</v>
      </c>
      <c r="U49" s="29">
        <v>951</v>
      </c>
      <c r="V49" s="103">
        <f t="shared" si="23"/>
        <v>8.0063983835662572E-2</v>
      </c>
      <c r="W49" s="29">
        <v>8255</v>
      </c>
      <c r="X49" s="103">
        <f t="shared" si="24"/>
        <v>8.2451058729524573E-2</v>
      </c>
      <c r="Y49" s="202">
        <f t="shared" si="25"/>
        <v>59572</v>
      </c>
      <c r="Z49" s="193">
        <f t="shared" si="26"/>
        <v>8.2274495072258799E-2</v>
      </c>
    </row>
    <row r="50" spans="2:26" x14ac:dyDescent="0.25">
      <c r="B50" s="147" t="s">
        <v>254</v>
      </c>
      <c r="C50" s="29">
        <v>9946</v>
      </c>
      <c r="D50" s="103">
        <f t="shared" si="14"/>
        <v>8.1125611745513873E-2</v>
      </c>
      <c r="E50" s="29">
        <v>5797</v>
      </c>
      <c r="F50" s="103">
        <f t="shared" si="15"/>
        <v>7.6960862407731936E-2</v>
      </c>
      <c r="G50" s="29">
        <v>6589</v>
      </c>
      <c r="H50" s="103">
        <f t="shared" si="16"/>
        <v>7.714192052825064E-2</v>
      </c>
      <c r="I50" s="29">
        <v>4709</v>
      </c>
      <c r="J50" s="103">
        <f t="shared" si="17"/>
        <v>8.286553926830556E-2</v>
      </c>
      <c r="K50" s="29">
        <v>6193</v>
      </c>
      <c r="L50" s="103">
        <f t="shared" si="18"/>
        <v>8.3012747476643028E-2</v>
      </c>
      <c r="M50" s="29">
        <v>1299</v>
      </c>
      <c r="N50" s="103">
        <f t="shared" si="19"/>
        <v>8.8241287955981254E-2</v>
      </c>
      <c r="O50" s="29">
        <v>2063</v>
      </c>
      <c r="P50" s="103">
        <f t="shared" si="20"/>
        <v>8.7776028592094629E-2</v>
      </c>
      <c r="Q50" s="29">
        <v>9066</v>
      </c>
      <c r="R50" s="103">
        <f t="shared" si="21"/>
        <v>7.9915377495702766E-2</v>
      </c>
      <c r="S50" s="29">
        <v>3630</v>
      </c>
      <c r="T50" s="103">
        <f t="shared" si="22"/>
        <v>7.9554669179688356E-2</v>
      </c>
      <c r="U50" s="29">
        <v>960</v>
      </c>
      <c r="V50" s="103">
        <f t="shared" si="23"/>
        <v>8.0821687152719313E-2</v>
      </c>
      <c r="W50" s="29">
        <v>8242</v>
      </c>
      <c r="X50" s="103">
        <f t="shared" si="24"/>
        <v>8.232121454254894E-2</v>
      </c>
      <c r="Y50" s="202">
        <f t="shared" si="25"/>
        <v>58494</v>
      </c>
      <c r="Z50" s="193">
        <f t="shared" si="26"/>
        <v>8.078567640429575E-2</v>
      </c>
    </row>
    <row r="51" spans="2:26" x14ac:dyDescent="0.25">
      <c r="B51" s="147" t="s">
        <v>276</v>
      </c>
      <c r="C51" s="29">
        <v>9822</v>
      </c>
      <c r="D51" s="103">
        <f t="shared" si="14"/>
        <v>8.0114192495921693E-2</v>
      </c>
      <c r="E51" s="29">
        <v>5878</v>
      </c>
      <c r="F51" s="103">
        <f t="shared" si="15"/>
        <v>7.8036216876427172E-2</v>
      </c>
      <c r="G51" s="29">
        <v>6777</v>
      </c>
      <c r="H51" s="103">
        <f t="shared" si="16"/>
        <v>7.9342964853536896E-2</v>
      </c>
      <c r="I51" s="29">
        <v>4552</v>
      </c>
      <c r="J51" s="103">
        <f t="shared" si="17"/>
        <v>8.0102768050398579E-2</v>
      </c>
      <c r="K51" s="29">
        <v>5963</v>
      </c>
      <c r="L51" s="103">
        <f t="shared" si="18"/>
        <v>7.9929761537739771E-2</v>
      </c>
      <c r="M51" s="29">
        <v>1226</v>
      </c>
      <c r="N51" s="103">
        <f t="shared" si="19"/>
        <v>8.3282385707492704E-2</v>
      </c>
      <c r="O51" s="29">
        <v>1999</v>
      </c>
      <c r="P51" s="103">
        <f t="shared" si="20"/>
        <v>8.505297196102625E-2</v>
      </c>
      <c r="Q51" s="29">
        <v>8865</v>
      </c>
      <c r="R51" s="103">
        <f t="shared" si="21"/>
        <v>7.814359381197937E-2</v>
      </c>
      <c r="S51" s="29">
        <v>3694</v>
      </c>
      <c r="T51" s="103">
        <f t="shared" si="22"/>
        <v>8.0957285936575418E-2</v>
      </c>
      <c r="U51" s="29">
        <v>958</v>
      </c>
      <c r="V51" s="103">
        <f t="shared" si="23"/>
        <v>8.0653308637817819E-2</v>
      </c>
      <c r="W51" s="29">
        <v>8118</v>
      </c>
      <c r="X51" s="103">
        <f t="shared" si="24"/>
        <v>8.1082700759089091E-2</v>
      </c>
      <c r="Y51" s="202">
        <f t="shared" si="25"/>
        <v>57852</v>
      </c>
      <c r="Z51" s="193">
        <f t="shared" si="26"/>
        <v>7.9899014451761174E-2</v>
      </c>
    </row>
    <row r="52" spans="2:26" x14ac:dyDescent="0.25">
      <c r="B52" s="147" t="s">
        <v>255</v>
      </c>
      <c r="C52" s="29">
        <v>10035</v>
      </c>
      <c r="D52" s="103">
        <f t="shared" si="14"/>
        <v>8.1851549755301789E-2</v>
      </c>
      <c r="E52" s="29">
        <v>6100</v>
      </c>
      <c r="F52" s="103">
        <f t="shared" si="15"/>
        <v>8.0983484679517811E-2</v>
      </c>
      <c r="G52" s="29">
        <v>6916</v>
      </c>
      <c r="H52" s="103">
        <f t="shared" si="16"/>
        <v>8.0970332732338959E-2</v>
      </c>
      <c r="I52" s="29">
        <v>4531</v>
      </c>
      <c r="J52" s="103">
        <f t="shared" si="17"/>
        <v>7.9733225403417388E-2</v>
      </c>
      <c r="K52" s="29">
        <v>6108</v>
      </c>
      <c r="L52" s="103">
        <f t="shared" si="18"/>
        <v>8.1873383107917919E-2</v>
      </c>
      <c r="M52" s="29">
        <v>1181</v>
      </c>
      <c r="N52" s="103">
        <f t="shared" si="19"/>
        <v>8.0225528157054554E-2</v>
      </c>
      <c r="O52" s="29">
        <v>2025</v>
      </c>
      <c r="P52" s="103">
        <f t="shared" si="20"/>
        <v>8.6159213717397778E-2</v>
      </c>
      <c r="Q52" s="29">
        <v>9136</v>
      </c>
      <c r="R52" s="103">
        <f t="shared" si="21"/>
        <v>8.0532416589536776E-2</v>
      </c>
      <c r="S52" s="29">
        <v>3668</v>
      </c>
      <c r="T52" s="103">
        <f t="shared" si="22"/>
        <v>8.0387472879090052E-2</v>
      </c>
      <c r="U52" s="29">
        <v>978</v>
      </c>
      <c r="V52" s="103">
        <f t="shared" si="23"/>
        <v>8.2337093786832793E-2</v>
      </c>
      <c r="W52" s="29">
        <v>7991</v>
      </c>
      <c r="X52" s="103">
        <f t="shared" si="24"/>
        <v>7.9814222932481027E-2</v>
      </c>
      <c r="Y52" s="202">
        <f t="shared" si="25"/>
        <v>58669</v>
      </c>
      <c r="Z52" s="193">
        <f t="shared" si="26"/>
        <v>8.1027367746497547E-2</v>
      </c>
    </row>
    <row r="53" spans="2:26" x14ac:dyDescent="0.25">
      <c r="B53" s="147" t="s">
        <v>277</v>
      </c>
      <c r="C53" s="29">
        <v>10259</v>
      </c>
      <c r="D53" s="103">
        <f t="shared" si="14"/>
        <v>8.3678629690048939E-2</v>
      </c>
      <c r="E53" s="29">
        <v>6479</v>
      </c>
      <c r="F53" s="103">
        <f t="shared" si="15"/>
        <v>8.6015081514523917E-2</v>
      </c>
      <c r="G53" s="29">
        <v>7116</v>
      </c>
      <c r="H53" s="103">
        <f t="shared" si="16"/>
        <v>8.3311869248600928E-2</v>
      </c>
      <c r="I53" s="29">
        <v>4754</v>
      </c>
      <c r="J53" s="103">
        <f t="shared" si="17"/>
        <v>8.365741636897954E-2</v>
      </c>
      <c r="K53" s="29">
        <v>6237</v>
      </c>
      <c r="L53" s="103">
        <f t="shared" si="18"/>
        <v>8.3602536091041915E-2</v>
      </c>
      <c r="M53" s="29">
        <v>1194</v>
      </c>
      <c r="N53" s="103">
        <f t="shared" si="19"/>
        <v>8.1108620338292234E-2</v>
      </c>
      <c r="O53" s="29">
        <v>2028</v>
      </c>
      <c r="P53" s="103">
        <f t="shared" si="20"/>
        <v>8.6286856996979105E-2</v>
      </c>
      <c r="Q53" s="29">
        <v>9489</v>
      </c>
      <c r="R53" s="103">
        <f t="shared" si="21"/>
        <v>8.3644056591299754E-2</v>
      </c>
      <c r="S53" s="29">
        <v>3765</v>
      </c>
      <c r="T53" s="103">
        <f t="shared" si="22"/>
        <v>8.2513313901247012E-2</v>
      </c>
      <c r="U53" s="29">
        <v>1010</v>
      </c>
      <c r="V53" s="103">
        <f t="shared" si="23"/>
        <v>8.5031150025256783E-2</v>
      </c>
      <c r="W53" s="29">
        <v>8286</v>
      </c>
      <c r="X53" s="103">
        <f t="shared" si="24"/>
        <v>8.2760687175389536E-2</v>
      </c>
      <c r="Y53" s="202">
        <f t="shared" si="25"/>
        <v>60617</v>
      </c>
      <c r="Z53" s="193">
        <f t="shared" si="26"/>
        <v>8.3717737658549521E-2</v>
      </c>
    </row>
    <row r="54" spans="2:26" x14ac:dyDescent="0.25">
      <c r="B54" s="147" t="s">
        <v>256</v>
      </c>
      <c r="C54" s="29">
        <v>10169</v>
      </c>
      <c r="D54" s="103">
        <f t="shared" si="14"/>
        <v>8.2944535073409459E-2</v>
      </c>
      <c r="E54" s="29">
        <v>6128</v>
      </c>
      <c r="F54" s="103">
        <f t="shared" si="15"/>
        <v>8.1355212150177894E-2</v>
      </c>
      <c r="G54" s="29">
        <v>7089</v>
      </c>
      <c r="H54" s="103">
        <f t="shared" si="16"/>
        <v>8.299576181890557E-2</v>
      </c>
      <c r="I54" s="29">
        <v>4624</v>
      </c>
      <c r="J54" s="103">
        <f t="shared" si="17"/>
        <v>8.1369771411476943E-2</v>
      </c>
      <c r="K54" s="29">
        <v>5956</v>
      </c>
      <c r="L54" s="103">
        <f t="shared" si="18"/>
        <v>7.9835931530903584E-2</v>
      </c>
      <c r="M54" s="29">
        <v>1166</v>
      </c>
      <c r="N54" s="103">
        <f t="shared" si="19"/>
        <v>7.9206575640241833E-2</v>
      </c>
      <c r="O54" s="29">
        <v>1951</v>
      </c>
      <c r="P54" s="103">
        <f t="shared" si="20"/>
        <v>8.3010679487724975E-2</v>
      </c>
      <c r="Q54" s="29">
        <v>9323</v>
      </c>
      <c r="R54" s="103">
        <f t="shared" si="21"/>
        <v>8.2180792454493362E-2</v>
      </c>
      <c r="S54" s="29">
        <v>3748</v>
      </c>
      <c r="T54" s="103">
        <f t="shared" si="22"/>
        <v>8.2140743825198884E-2</v>
      </c>
      <c r="U54" s="29">
        <v>967</v>
      </c>
      <c r="V54" s="103">
        <f t="shared" si="23"/>
        <v>8.141101195487456E-2</v>
      </c>
      <c r="W54" s="29">
        <v>8025</v>
      </c>
      <c r="X54" s="103">
        <f t="shared" si="24"/>
        <v>8.0153815421494204E-2</v>
      </c>
      <c r="Y54" s="202">
        <f t="shared" si="25"/>
        <v>59146</v>
      </c>
      <c r="Z54" s="193">
        <f t="shared" si="26"/>
        <v>8.1686149290670432E-2</v>
      </c>
    </row>
    <row r="55" spans="2:26" x14ac:dyDescent="0.25">
      <c r="B55" s="147" t="s">
        <v>257</v>
      </c>
      <c r="C55" s="29">
        <v>10933</v>
      </c>
      <c r="D55" s="103">
        <f t="shared" si="14"/>
        <v>8.9176182707993476E-2</v>
      </c>
      <c r="E55" s="29">
        <v>6588</v>
      </c>
      <c r="F55" s="103">
        <f t="shared" si="15"/>
        <v>8.7462163453879235E-2</v>
      </c>
      <c r="G55" s="29">
        <v>7937</v>
      </c>
      <c r="H55" s="103">
        <f t="shared" si="16"/>
        <v>9.2923876647856327E-2</v>
      </c>
      <c r="I55" s="29">
        <v>4934</v>
      </c>
      <c r="J55" s="103">
        <f t="shared" si="17"/>
        <v>8.682492477167543E-2</v>
      </c>
      <c r="K55" s="29">
        <v>6425</v>
      </c>
      <c r="L55" s="103">
        <f t="shared" si="18"/>
        <v>8.6122541988928061E-2</v>
      </c>
      <c r="M55" s="29">
        <v>1300</v>
      </c>
      <c r="N55" s="103">
        <f t="shared" si="19"/>
        <v>8.8309218123768768E-2</v>
      </c>
      <c r="O55" s="29">
        <v>1988</v>
      </c>
      <c r="P55" s="103">
        <f t="shared" si="20"/>
        <v>8.458494660256137E-2</v>
      </c>
      <c r="Q55" s="29">
        <v>10245</v>
      </c>
      <c r="R55" s="103">
        <f t="shared" si="21"/>
        <v>9.030807880470712E-2</v>
      </c>
      <c r="S55" s="29">
        <v>3969</v>
      </c>
      <c r="T55" s="103">
        <f t="shared" si="22"/>
        <v>8.6984154813824544E-2</v>
      </c>
      <c r="U55" s="29">
        <v>1067</v>
      </c>
      <c r="V55" s="103">
        <f t="shared" si="23"/>
        <v>8.9829937699949486E-2</v>
      </c>
      <c r="W55" s="29">
        <v>8797</v>
      </c>
      <c r="X55" s="103">
        <f t="shared" si="24"/>
        <v>8.7864562524970033E-2</v>
      </c>
      <c r="Y55" s="202">
        <f t="shared" si="25"/>
        <v>64183</v>
      </c>
      <c r="Z55" s="193">
        <f t="shared" si="26"/>
        <v>8.8642716665930085E-2</v>
      </c>
    </row>
    <row r="56" spans="2:26" ht="20.100000000000001" customHeight="1" thickBot="1" x14ac:dyDescent="0.3">
      <c r="B56" s="114" t="s">
        <v>114</v>
      </c>
      <c r="C56" s="301">
        <f t="shared" ref="C56:Z56" si="27">SUM(C44:C55)</f>
        <v>122600</v>
      </c>
      <c r="D56" s="293">
        <f t="shared" si="27"/>
        <v>0.99999999999999989</v>
      </c>
      <c r="E56" s="301">
        <f t="shared" si="27"/>
        <v>75324</v>
      </c>
      <c r="F56" s="293">
        <f t="shared" si="27"/>
        <v>1</v>
      </c>
      <c r="G56" s="301">
        <f t="shared" si="27"/>
        <v>85414</v>
      </c>
      <c r="H56" s="293">
        <f t="shared" si="27"/>
        <v>1</v>
      </c>
      <c r="I56" s="301">
        <f t="shared" si="27"/>
        <v>56827</v>
      </c>
      <c r="J56" s="293">
        <f t="shared" si="27"/>
        <v>1</v>
      </c>
      <c r="K56" s="301">
        <f t="shared" si="27"/>
        <v>74603</v>
      </c>
      <c r="L56" s="293">
        <f t="shared" si="27"/>
        <v>1</v>
      </c>
      <c r="M56" s="301">
        <f t="shared" si="27"/>
        <v>14721</v>
      </c>
      <c r="N56" s="293">
        <f t="shared" si="27"/>
        <v>1</v>
      </c>
      <c r="O56" s="301">
        <f t="shared" si="27"/>
        <v>23503</v>
      </c>
      <c r="P56" s="293">
        <f t="shared" si="27"/>
        <v>1</v>
      </c>
      <c r="Q56" s="301">
        <f t="shared" si="27"/>
        <v>113445</v>
      </c>
      <c r="R56" s="293">
        <f t="shared" si="27"/>
        <v>1</v>
      </c>
      <c r="S56" s="301">
        <f t="shared" si="27"/>
        <v>45629</v>
      </c>
      <c r="T56" s="293">
        <f t="shared" si="27"/>
        <v>1.0000000000000002</v>
      </c>
      <c r="U56" s="301">
        <f t="shared" si="27"/>
        <v>11878</v>
      </c>
      <c r="V56" s="293">
        <f t="shared" si="27"/>
        <v>0.99999999999999989</v>
      </c>
      <c r="W56" s="301">
        <f t="shared" si="27"/>
        <v>100120</v>
      </c>
      <c r="X56" s="293">
        <f t="shared" si="27"/>
        <v>1</v>
      </c>
      <c r="Y56" s="301">
        <f t="shared" si="27"/>
        <v>724064</v>
      </c>
      <c r="Z56" s="294">
        <f t="shared" si="27"/>
        <v>0.99999999999999989</v>
      </c>
    </row>
    <row r="59" spans="2:26" ht="15.6" x14ac:dyDescent="0.3">
      <c r="B59" s="370" t="s">
        <v>578</v>
      </c>
      <c r="C59" s="132"/>
      <c r="D59" s="145"/>
    </row>
    <row r="60" spans="2:26" s="3" customFormat="1" ht="15.6" x14ac:dyDescent="0.3">
      <c r="B60" s="165" t="s">
        <v>126</v>
      </c>
      <c r="C60" s="165"/>
    </row>
    <row r="61" spans="2:26" ht="13.8" thickBot="1" x14ac:dyDescent="0.3">
      <c r="B61" s="18"/>
      <c r="C61" s="18"/>
      <c r="D61" s="18"/>
      <c r="E61" s="18"/>
    </row>
    <row r="62" spans="2:26" ht="28.95" customHeight="1" x14ac:dyDescent="0.25">
      <c r="B62" s="614" t="s">
        <v>298</v>
      </c>
      <c r="C62" s="616" t="s">
        <v>184</v>
      </c>
      <c r="D62" s="616"/>
      <c r="E62" s="616" t="s">
        <v>185</v>
      </c>
      <c r="F62" s="616"/>
      <c r="G62" s="616" t="s">
        <v>186</v>
      </c>
      <c r="H62" s="616"/>
      <c r="I62" s="616" t="s">
        <v>187</v>
      </c>
      <c r="J62" s="616"/>
      <c r="K62" s="616" t="s">
        <v>188</v>
      </c>
      <c r="L62" s="616"/>
      <c r="M62" s="616" t="s">
        <v>575</v>
      </c>
      <c r="N62" s="616"/>
      <c r="O62" s="616" t="s">
        <v>189</v>
      </c>
      <c r="P62" s="616"/>
      <c r="Q62" s="616" t="s">
        <v>190</v>
      </c>
      <c r="R62" s="616"/>
      <c r="S62" s="616" t="s">
        <v>191</v>
      </c>
      <c r="T62" s="616"/>
      <c r="U62" s="616" t="s">
        <v>192</v>
      </c>
      <c r="V62" s="616"/>
      <c r="W62" s="616" t="s">
        <v>193</v>
      </c>
      <c r="X62" s="616"/>
      <c r="Y62" s="616" t="s">
        <v>119</v>
      </c>
      <c r="Z62" s="639"/>
    </row>
    <row r="63" spans="2:26" ht="30" customHeight="1" x14ac:dyDescent="0.25">
      <c r="B63" s="615"/>
      <c r="C63" s="307" t="s">
        <v>165</v>
      </c>
      <c r="D63" s="20" t="s">
        <v>169</v>
      </c>
      <c r="E63" s="307" t="s">
        <v>165</v>
      </c>
      <c r="F63" s="20" t="s">
        <v>169</v>
      </c>
      <c r="G63" s="307" t="s">
        <v>165</v>
      </c>
      <c r="H63" s="20" t="s">
        <v>169</v>
      </c>
      <c r="I63" s="307" t="s">
        <v>165</v>
      </c>
      <c r="J63" s="20" t="s">
        <v>169</v>
      </c>
      <c r="K63" s="307" t="s">
        <v>165</v>
      </c>
      <c r="L63" s="20" t="s">
        <v>169</v>
      </c>
      <c r="M63" s="307" t="s">
        <v>165</v>
      </c>
      <c r="N63" s="20" t="s">
        <v>169</v>
      </c>
      <c r="O63" s="307" t="s">
        <v>165</v>
      </c>
      <c r="P63" s="20" t="s">
        <v>169</v>
      </c>
      <c r="Q63" s="307" t="s">
        <v>165</v>
      </c>
      <c r="R63" s="20" t="s">
        <v>169</v>
      </c>
      <c r="S63" s="307" t="s">
        <v>165</v>
      </c>
      <c r="T63" s="20" t="s">
        <v>169</v>
      </c>
      <c r="U63" s="307" t="s">
        <v>165</v>
      </c>
      <c r="V63" s="20" t="s">
        <v>169</v>
      </c>
      <c r="W63" s="307" t="s">
        <v>165</v>
      </c>
      <c r="X63" s="20" t="s">
        <v>169</v>
      </c>
      <c r="Y63" s="307" t="s">
        <v>165</v>
      </c>
      <c r="Z63" s="20" t="s">
        <v>169</v>
      </c>
    </row>
    <row r="64" spans="2:26" x14ac:dyDescent="0.25">
      <c r="B64" s="147" t="s">
        <v>249</v>
      </c>
      <c r="C64" s="94">
        <v>1677</v>
      </c>
      <c r="D64" s="103">
        <f>C64/$C$76</f>
        <v>5.8409668768067989E-2</v>
      </c>
      <c r="E64" s="94">
        <v>2820</v>
      </c>
      <c r="F64" s="103">
        <f>E64/$E$76</f>
        <v>8.0922865013774103E-2</v>
      </c>
      <c r="G64" s="94">
        <v>2434</v>
      </c>
      <c r="H64" s="103">
        <f>G64/$G$76</f>
        <v>6.9051604300831224E-2</v>
      </c>
      <c r="I64" s="94">
        <v>1089</v>
      </c>
      <c r="J64" s="103">
        <f>I64/$I$76</f>
        <v>6.6949465142014011E-2</v>
      </c>
      <c r="K64" s="94">
        <v>2699</v>
      </c>
      <c r="L64" s="103">
        <f>K64/$K$76</f>
        <v>8.048067748091603E-2</v>
      </c>
      <c r="M64" s="94">
        <v>469</v>
      </c>
      <c r="N64" s="103">
        <f>M64/$M$76</f>
        <v>8.1113801452784504E-2</v>
      </c>
      <c r="O64" s="94">
        <v>723</v>
      </c>
      <c r="P64" s="103">
        <f>O64/$O$76</f>
        <v>7.6686465846414933E-2</v>
      </c>
      <c r="Q64" s="94">
        <v>2114</v>
      </c>
      <c r="R64" s="103">
        <f>Q64/$Q$76</f>
        <v>9.0788060983465757E-2</v>
      </c>
      <c r="S64" s="94">
        <v>1136</v>
      </c>
      <c r="T64" s="103">
        <f>S64/$S$76</f>
        <v>8.3986396569569716E-2</v>
      </c>
      <c r="U64" s="94">
        <v>319</v>
      </c>
      <c r="V64" s="103">
        <f>U64/$U$76</f>
        <v>8.5180240320427231E-2</v>
      </c>
      <c r="W64" s="94">
        <v>1239</v>
      </c>
      <c r="X64" s="103">
        <f>W64/$W$76</f>
        <v>8.1615176865819122E-2</v>
      </c>
      <c r="Y64" s="202">
        <f>C64+E64+G64+I64+K64+M64+O64+Q64+S64+U64+W64</f>
        <v>16719</v>
      </c>
      <c r="Z64" s="193">
        <f>Y64/$Y$76</f>
        <v>7.6148790519090709E-2</v>
      </c>
    </row>
    <row r="65" spans="2:26" x14ac:dyDescent="0.25">
      <c r="B65" s="147" t="s">
        <v>275</v>
      </c>
      <c r="C65" s="25">
        <v>1785</v>
      </c>
      <c r="D65" s="103">
        <f t="shared" ref="D65:D75" si="28">C65/$C$76</f>
        <v>6.2171293232558947E-2</v>
      </c>
      <c r="E65" s="25">
        <v>2581</v>
      </c>
      <c r="F65" s="103">
        <f t="shared" ref="F65:F75" si="29">E65/$E$76</f>
        <v>7.4064508723599626E-2</v>
      </c>
      <c r="G65" s="25">
        <v>2401</v>
      </c>
      <c r="H65" s="103">
        <f t="shared" ref="H65:H75" si="30">G65/$G$76</f>
        <v>6.8115407529291613E-2</v>
      </c>
      <c r="I65" s="25">
        <v>1042</v>
      </c>
      <c r="J65" s="103">
        <f t="shared" ref="J65:J75" si="31">I65/$I$76</f>
        <v>6.406000245911718E-2</v>
      </c>
      <c r="K65" s="25">
        <v>2400</v>
      </c>
      <c r="L65" s="103">
        <f t="shared" ref="L65:L75" si="32">K65/$K$76</f>
        <v>7.15648854961832E-2</v>
      </c>
      <c r="M65" s="25">
        <v>422</v>
      </c>
      <c r="N65" s="103">
        <f t="shared" ref="N65:N75" si="33">M65/$M$76</f>
        <v>7.2985126253891391E-2</v>
      </c>
      <c r="O65" s="25">
        <v>760</v>
      </c>
      <c r="P65" s="103">
        <f t="shared" ref="P65:P75" si="34">O65/$O$76</f>
        <v>8.0610946117946544E-2</v>
      </c>
      <c r="Q65" s="25">
        <v>1782</v>
      </c>
      <c r="R65" s="103">
        <f t="shared" ref="R65:R75" si="35">Q65/$Q$76</f>
        <v>7.6529954906592229E-2</v>
      </c>
      <c r="S65" s="25">
        <v>980</v>
      </c>
      <c r="T65" s="103">
        <f t="shared" ref="T65:T75" si="36">S65/$S$76</f>
        <v>7.2453053378678106E-2</v>
      </c>
      <c r="U65" s="25">
        <v>297</v>
      </c>
      <c r="V65" s="103">
        <f t="shared" ref="V65:V75" si="37">U65/$U$76</f>
        <v>7.9305740987983972E-2</v>
      </c>
      <c r="W65" s="25">
        <v>1099</v>
      </c>
      <c r="X65" s="103">
        <f t="shared" ref="X65:X75" si="38">W65/$W$76</f>
        <v>7.2393122982675709E-2</v>
      </c>
      <c r="Y65" s="202">
        <f t="shared" ref="Y65:Y75" si="39">C65+E65+G65+I65+K65+M65+O65+Q65+S65+U65+W65</f>
        <v>15549</v>
      </c>
      <c r="Z65" s="193">
        <f t="shared" ref="Z65:Z75" si="40">Y65/$Y$76</f>
        <v>7.0819878209303286E-2</v>
      </c>
    </row>
    <row r="66" spans="2:26" x14ac:dyDescent="0.25">
      <c r="B66" s="147" t="s">
        <v>250</v>
      </c>
      <c r="C66" s="29">
        <v>2017</v>
      </c>
      <c r="D66" s="103">
        <f t="shared" si="28"/>
        <v>7.025181985998398E-2</v>
      </c>
      <c r="E66" s="29">
        <v>3010</v>
      </c>
      <c r="F66" s="103">
        <f t="shared" si="29"/>
        <v>8.6375114784205689E-2</v>
      </c>
      <c r="G66" s="29">
        <v>3031</v>
      </c>
      <c r="H66" s="103">
        <f t="shared" si="30"/>
        <v>8.5988254985957052E-2</v>
      </c>
      <c r="I66" s="29">
        <v>1002</v>
      </c>
      <c r="J66" s="103">
        <f t="shared" si="31"/>
        <v>6.1600885282183694E-2</v>
      </c>
      <c r="K66" s="29">
        <v>2764</v>
      </c>
      <c r="L66" s="103">
        <f t="shared" si="32"/>
        <v>8.2418893129770993E-2</v>
      </c>
      <c r="M66" s="29">
        <v>476</v>
      </c>
      <c r="N66" s="103">
        <f t="shared" si="33"/>
        <v>8.2324455205811137E-2</v>
      </c>
      <c r="O66" s="29">
        <v>972</v>
      </c>
      <c r="P66" s="103">
        <f t="shared" si="34"/>
        <v>0.103097157403479</v>
      </c>
      <c r="Q66" s="29">
        <v>1908</v>
      </c>
      <c r="R66" s="103">
        <f t="shared" si="35"/>
        <v>8.1941163839381576E-2</v>
      </c>
      <c r="S66" s="29">
        <v>1108</v>
      </c>
      <c r="T66" s="103">
        <f t="shared" si="36"/>
        <v>8.1916309330178919E-2</v>
      </c>
      <c r="U66" s="29">
        <v>299</v>
      </c>
      <c r="V66" s="103">
        <f t="shared" si="37"/>
        <v>7.9839786381842456E-2</v>
      </c>
      <c r="W66" s="29">
        <v>1219</v>
      </c>
      <c r="X66" s="103">
        <f t="shared" si="38"/>
        <v>8.0297740596798631E-2</v>
      </c>
      <c r="Y66" s="202">
        <f t="shared" si="39"/>
        <v>17806</v>
      </c>
      <c r="Z66" s="193">
        <f t="shared" si="40"/>
        <v>8.1099668878696643E-2</v>
      </c>
    </row>
    <row r="67" spans="2:26" x14ac:dyDescent="0.25">
      <c r="B67" s="147" t="s">
        <v>251</v>
      </c>
      <c r="C67" s="29">
        <v>1985</v>
      </c>
      <c r="D67" s="103">
        <f t="shared" si="28"/>
        <v>6.9137264463097772E-2</v>
      </c>
      <c r="E67" s="29">
        <v>2883</v>
      </c>
      <c r="F67" s="103">
        <f t="shared" si="29"/>
        <v>8.2730716253443526E-2</v>
      </c>
      <c r="G67" s="29">
        <v>2705</v>
      </c>
      <c r="H67" s="103">
        <f t="shared" si="30"/>
        <v>7.6739765667111118E-2</v>
      </c>
      <c r="I67" s="29">
        <v>993</v>
      </c>
      <c r="J67" s="103">
        <f t="shared" si="31"/>
        <v>6.1047583917373666E-2</v>
      </c>
      <c r="K67" s="29">
        <v>2588</v>
      </c>
      <c r="L67" s="103">
        <f t="shared" si="32"/>
        <v>7.7170801526717556E-2</v>
      </c>
      <c r="M67" s="29">
        <v>447</v>
      </c>
      <c r="N67" s="103">
        <f t="shared" si="33"/>
        <v>7.7308889657557944E-2</v>
      </c>
      <c r="O67" s="29">
        <v>1014</v>
      </c>
      <c r="P67" s="103">
        <f t="shared" si="34"/>
        <v>0.10755197284683921</v>
      </c>
      <c r="Q67" s="29">
        <v>1752</v>
      </c>
      <c r="R67" s="103">
        <f t="shared" si="35"/>
        <v>7.5241571827356662E-2</v>
      </c>
      <c r="S67" s="29">
        <v>1027</v>
      </c>
      <c r="T67" s="103">
        <f t="shared" si="36"/>
        <v>7.59278426733698E-2</v>
      </c>
      <c r="U67" s="29">
        <v>278</v>
      </c>
      <c r="V67" s="103">
        <f t="shared" si="37"/>
        <v>7.423230974632844E-2</v>
      </c>
      <c r="W67" s="29">
        <v>1236</v>
      </c>
      <c r="X67" s="103">
        <f t="shared" si="38"/>
        <v>8.1417561425466037E-2</v>
      </c>
      <c r="Y67" s="202">
        <f t="shared" si="39"/>
        <v>16908</v>
      </c>
      <c r="Z67" s="193">
        <f t="shared" si="40"/>
        <v>7.7009614815287147E-2</v>
      </c>
    </row>
    <row r="68" spans="2:26" x14ac:dyDescent="0.25">
      <c r="B68" s="147" t="s">
        <v>252</v>
      </c>
      <c r="C68" s="29">
        <v>2459</v>
      </c>
      <c r="D68" s="103">
        <f t="shared" si="28"/>
        <v>8.5646616279474772E-2</v>
      </c>
      <c r="E68" s="29">
        <v>2851</v>
      </c>
      <c r="F68" s="103">
        <f t="shared" si="29"/>
        <v>8.1812442607897148E-2</v>
      </c>
      <c r="G68" s="29">
        <v>2891</v>
      </c>
      <c r="H68" s="103">
        <f t="shared" si="30"/>
        <v>8.2016511106698067E-2</v>
      </c>
      <c r="I68" s="29">
        <v>1079</v>
      </c>
      <c r="J68" s="103">
        <f t="shared" si="31"/>
        <v>6.6334685847780642E-2</v>
      </c>
      <c r="K68" s="29">
        <v>2564</v>
      </c>
      <c r="L68" s="103">
        <f t="shared" si="32"/>
        <v>7.6455152671755719E-2</v>
      </c>
      <c r="M68" s="29">
        <v>471</v>
      </c>
      <c r="N68" s="103">
        <f t="shared" si="33"/>
        <v>8.1459702525077823E-2</v>
      </c>
      <c r="O68" s="29">
        <v>928</v>
      </c>
      <c r="P68" s="103">
        <f t="shared" si="34"/>
        <v>9.8430207891387358E-2</v>
      </c>
      <c r="Q68" s="29">
        <v>1934</v>
      </c>
      <c r="R68" s="103">
        <f t="shared" si="35"/>
        <v>8.3057762508052399E-2</v>
      </c>
      <c r="S68" s="29">
        <v>1133</v>
      </c>
      <c r="T68" s="103">
        <f t="shared" si="36"/>
        <v>8.3764601508206415E-2</v>
      </c>
      <c r="U68" s="29">
        <v>313</v>
      </c>
      <c r="V68" s="103">
        <f t="shared" si="37"/>
        <v>8.3578104138851805E-2</v>
      </c>
      <c r="W68" s="29">
        <v>1340</v>
      </c>
      <c r="X68" s="103">
        <f t="shared" si="38"/>
        <v>8.8268230024372576E-2</v>
      </c>
      <c r="Y68" s="202">
        <f t="shared" si="39"/>
        <v>17963</v>
      </c>
      <c r="Z68" s="193">
        <f t="shared" si="40"/>
        <v>8.1814745145907447E-2</v>
      </c>
    </row>
    <row r="69" spans="2:26" x14ac:dyDescent="0.25">
      <c r="B69" s="147" t="s">
        <v>253</v>
      </c>
      <c r="C69" s="29">
        <v>2396</v>
      </c>
      <c r="D69" s="103">
        <f t="shared" si="28"/>
        <v>8.3452335341855033E-2</v>
      </c>
      <c r="E69" s="29">
        <v>3123</v>
      </c>
      <c r="F69" s="103">
        <f t="shared" si="29"/>
        <v>8.9617768595041322E-2</v>
      </c>
      <c r="G69" s="29">
        <v>2844</v>
      </c>
      <c r="H69" s="103">
        <f t="shared" si="30"/>
        <v>8.0683139947232543E-2</v>
      </c>
      <c r="I69" s="29">
        <v>1188</v>
      </c>
      <c r="J69" s="103">
        <f t="shared" si="31"/>
        <v>7.3035780154924387E-2</v>
      </c>
      <c r="K69" s="29">
        <v>2712</v>
      </c>
      <c r="L69" s="103">
        <f t="shared" si="32"/>
        <v>8.0868320610687022E-2</v>
      </c>
      <c r="M69" s="29">
        <v>506</v>
      </c>
      <c r="N69" s="103">
        <f t="shared" si="33"/>
        <v>8.7512971290211003E-2</v>
      </c>
      <c r="O69" s="29">
        <v>790</v>
      </c>
      <c r="P69" s="103">
        <f t="shared" si="34"/>
        <v>8.3792957148918115E-2</v>
      </c>
      <c r="Q69" s="29">
        <v>1962</v>
      </c>
      <c r="R69" s="103">
        <f t="shared" si="35"/>
        <v>8.4260253382005587E-2</v>
      </c>
      <c r="S69" s="29">
        <v>1191</v>
      </c>
      <c r="T69" s="103">
        <f t="shared" si="36"/>
        <v>8.8052639361230228E-2</v>
      </c>
      <c r="U69" s="29">
        <v>309</v>
      </c>
      <c r="V69" s="103">
        <f t="shared" si="37"/>
        <v>8.251001335113485E-2</v>
      </c>
      <c r="W69" s="29">
        <v>1302</v>
      </c>
      <c r="X69" s="103">
        <f t="shared" si="38"/>
        <v>8.5765101113233641E-2</v>
      </c>
      <c r="Y69" s="202">
        <f t="shared" si="39"/>
        <v>18323</v>
      </c>
      <c r="Z69" s="193">
        <f t="shared" si="40"/>
        <v>8.345441047199588E-2</v>
      </c>
    </row>
    <row r="70" spans="2:26" x14ac:dyDescent="0.25">
      <c r="B70" s="147" t="s">
        <v>254</v>
      </c>
      <c r="C70" s="29">
        <v>2812</v>
      </c>
      <c r="D70" s="103">
        <f t="shared" si="28"/>
        <v>9.7941555501375774E-2</v>
      </c>
      <c r="E70" s="29">
        <v>2698</v>
      </c>
      <c r="F70" s="103">
        <f t="shared" si="29"/>
        <v>7.7421946740128561E-2</v>
      </c>
      <c r="G70" s="29">
        <v>2970</v>
      </c>
      <c r="H70" s="103">
        <f t="shared" si="30"/>
        <v>8.4257709438565628E-2</v>
      </c>
      <c r="I70" s="29">
        <v>1137</v>
      </c>
      <c r="J70" s="103">
        <f t="shared" si="31"/>
        <v>6.9900405754334191E-2</v>
      </c>
      <c r="K70" s="29">
        <v>3003</v>
      </c>
      <c r="L70" s="103">
        <f t="shared" si="32"/>
        <v>8.954556297709923E-2</v>
      </c>
      <c r="M70" s="29">
        <v>707</v>
      </c>
      <c r="N70" s="103">
        <f t="shared" si="33"/>
        <v>0.12227602905569007</v>
      </c>
      <c r="O70" s="29">
        <v>815</v>
      </c>
      <c r="P70" s="103">
        <f t="shared" si="34"/>
        <v>8.64446330080611E-2</v>
      </c>
      <c r="Q70" s="29">
        <v>1979</v>
      </c>
      <c r="R70" s="103">
        <f t="shared" si="35"/>
        <v>8.4990337126905735E-2</v>
      </c>
      <c r="S70" s="29">
        <v>1261</v>
      </c>
      <c r="T70" s="103">
        <f t="shared" si="36"/>
        <v>9.3227857459707228E-2</v>
      </c>
      <c r="U70" s="29">
        <v>315</v>
      </c>
      <c r="V70" s="103">
        <f t="shared" si="37"/>
        <v>8.4112149532710276E-2</v>
      </c>
      <c r="W70" s="29">
        <v>1564</v>
      </c>
      <c r="X70" s="103">
        <f t="shared" si="38"/>
        <v>0.10302351623740201</v>
      </c>
      <c r="Y70" s="202">
        <f t="shared" si="39"/>
        <v>19261</v>
      </c>
      <c r="Z70" s="193">
        <f t="shared" si="40"/>
        <v>8.7726649571637436E-2</v>
      </c>
    </row>
    <row r="71" spans="2:26" x14ac:dyDescent="0.25">
      <c r="B71" s="147" t="s">
        <v>276</v>
      </c>
      <c r="C71" s="29">
        <v>2827</v>
      </c>
      <c r="D71" s="103">
        <f t="shared" si="28"/>
        <v>9.8464003343666187E-2</v>
      </c>
      <c r="E71" s="29">
        <v>2701</v>
      </c>
      <c r="F71" s="103">
        <f t="shared" si="29"/>
        <v>7.7508034894398531E-2</v>
      </c>
      <c r="G71" s="29">
        <v>2935</v>
      </c>
      <c r="H71" s="103">
        <f t="shared" si="30"/>
        <v>8.3264773468750886E-2</v>
      </c>
      <c r="I71" s="29">
        <v>986</v>
      </c>
      <c r="J71" s="103">
        <f t="shared" si="31"/>
        <v>6.0617238411410305E-2</v>
      </c>
      <c r="K71" s="29">
        <v>2608</v>
      </c>
      <c r="L71" s="103">
        <f t="shared" si="32"/>
        <v>7.7767175572519082E-2</v>
      </c>
      <c r="M71" s="29">
        <v>493</v>
      </c>
      <c r="N71" s="103">
        <f t="shared" si="33"/>
        <v>8.5264614320304397E-2</v>
      </c>
      <c r="O71" s="29">
        <v>808</v>
      </c>
      <c r="P71" s="103">
        <f t="shared" si="34"/>
        <v>8.5702163767501061E-2</v>
      </c>
      <c r="Q71" s="29">
        <v>1967</v>
      </c>
      <c r="R71" s="103">
        <f t="shared" si="35"/>
        <v>8.4474983895211506E-2</v>
      </c>
      <c r="S71" s="29">
        <v>1150</v>
      </c>
      <c r="T71" s="103">
        <f t="shared" si="36"/>
        <v>8.5021440189265121E-2</v>
      </c>
      <c r="U71" s="29">
        <v>320</v>
      </c>
      <c r="V71" s="103">
        <f t="shared" si="37"/>
        <v>8.5447263017356473E-2</v>
      </c>
      <c r="W71" s="29">
        <v>1387</v>
      </c>
      <c r="X71" s="103">
        <f t="shared" si="38"/>
        <v>9.1364205256570713E-2</v>
      </c>
      <c r="Y71" s="202">
        <f t="shared" si="39"/>
        <v>18182</v>
      </c>
      <c r="Z71" s="193">
        <f t="shared" si="40"/>
        <v>8.2812208219277914E-2</v>
      </c>
    </row>
    <row r="72" spans="2:26" x14ac:dyDescent="0.25">
      <c r="B72" s="147" t="s">
        <v>255</v>
      </c>
      <c r="C72" s="29">
        <v>2578</v>
      </c>
      <c r="D72" s="103">
        <f t="shared" si="28"/>
        <v>8.979136916164536E-2</v>
      </c>
      <c r="E72" s="29">
        <v>2880</v>
      </c>
      <c r="F72" s="103">
        <f t="shared" si="29"/>
        <v>8.2644628099173556E-2</v>
      </c>
      <c r="G72" s="29">
        <v>3076</v>
      </c>
      <c r="H72" s="103">
        <f t="shared" si="30"/>
        <v>8.7264886947147444E-2</v>
      </c>
      <c r="I72" s="29">
        <v>1031</v>
      </c>
      <c r="J72" s="103">
        <f t="shared" si="31"/>
        <v>6.3383745235460476E-2</v>
      </c>
      <c r="K72" s="29">
        <v>3019</v>
      </c>
      <c r="L72" s="103">
        <f t="shared" si="32"/>
        <v>9.0022662213740459E-2</v>
      </c>
      <c r="M72" s="29">
        <v>466</v>
      </c>
      <c r="N72" s="103">
        <f t="shared" si="33"/>
        <v>8.0594949844344524E-2</v>
      </c>
      <c r="O72" s="29">
        <v>647</v>
      </c>
      <c r="P72" s="103">
        <f t="shared" si="34"/>
        <v>6.8625371234620286E-2</v>
      </c>
      <c r="Q72" s="29">
        <v>1990</v>
      </c>
      <c r="R72" s="103">
        <f t="shared" si="35"/>
        <v>8.5462744255958775E-2</v>
      </c>
      <c r="S72" s="29">
        <v>1093</v>
      </c>
      <c r="T72" s="103">
        <f t="shared" si="36"/>
        <v>8.0807334023362418E-2</v>
      </c>
      <c r="U72" s="29">
        <v>317</v>
      </c>
      <c r="V72" s="103">
        <f t="shared" si="37"/>
        <v>8.464619492656876E-2</v>
      </c>
      <c r="W72" s="29">
        <v>1241</v>
      </c>
      <c r="X72" s="103">
        <f t="shared" si="38"/>
        <v>8.174692049272117E-2</v>
      </c>
      <c r="Y72" s="202">
        <f t="shared" si="39"/>
        <v>18338</v>
      </c>
      <c r="Z72" s="193">
        <f t="shared" si="40"/>
        <v>8.35227298605829E-2</v>
      </c>
    </row>
    <row r="73" spans="2:26" x14ac:dyDescent="0.25">
      <c r="B73" s="147" t="s">
        <v>277</v>
      </c>
      <c r="C73" s="29">
        <v>2783</v>
      </c>
      <c r="D73" s="103">
        <f t="shared" si="28"/>
        <v>9.6931489672947652E-2</v>
      </c>
      <c r="E73" s="29">
        <v>2864</v>
      </c>
      <c r="F73" s="103">
        <f t="shared" si="29"/>
        <v>8.2185491276400374E-2</v>
      </c>
      <c r="G73" s="29">
        <v>3373</v>
      </c>
      <c r="H73" s="103">
        <f t="shared" si="30"/>
        <v>9.5690657891004005E-2</v>
      </c>
      <c r="I73" s="29">
        <v>2948</v>
      </c>
      <c r="J73" s="103">
        <f t="shared" si="31"/>
        <v>0.18123693593999754</v>
      </c>
      <c r="K73" s="29">
        <v>3243</v>
      </c>
      <c r="L73" s="103">
        <f t="shared" si="32"/>
        <v>9.6702051526717556E-2</v>
      </c>
      <c r="M73" s="29">
        <v>468</v>
      </c>
      <c r="N73" s="103">
        <f t="shared" si="33"/>
        <v>8.0940850916637844E-2</v>
      </c>
      <c r="O73" s="29">
        <v>844</v>
      </c>
      <c r="P73" s="103">
        <f t="shared" si="34"/>
        <v>8.9520577004666951E-2</v>
      </c>
      <c r="Q73" s="29">
        <v>2050</v>
      </c>
      <c r="R73" s="103">
        <f t="shared" si="35"/>
        <v>8.8039510414429895E-2</v>
      </c>
      <c r="S73" s="29">
        <v>1210</v>
      </c>
      <c r="T73" s="103">
        <f t="shared" si="36"/>
        <v>8.9457341416531125E-2</v>
      </c>
      <c r="U73" s="29">
        <v>312</v>
      </c>
      <c r="V73" s="103">
        <f t="shared" si="37"/>
        <v>8.3311081441922563E-2</v>
      </c>
      <c r="W73" s="29">
        <v>1293</v>
      </c>
      <c r="X73" s="103">
        <f t="shared" si="38"/>
        <v>8.5172254792174426E-2</v>
      </c>
      <c r="Y73" s="202">
        <f t="shared" si="39"/>
        <v>21388</v>
      </c>
      <c r="Z73" s="193">
        <f t="shared" si="40"/>
        <v>9.7414338873276649E-2</v>
      </c>
    </row>
    <row r="74" spans="2:26" x14ac:dyDescent="0.25">
      <c r="B74" s="147" t="s">
        <v>256</v>
      </c>
      <c r="C74" s="29">
        <v>2676</v>
      </c>
      <c r="D74" s="103">
        <f t="shared" si="28"/>
        <v>9.3204695064609377E-2</v>
      </c>
      <c r="E74" s="29">
        <v>3217</v>
      </c>
      <c r="F74" s="103">
        <f t="shared" si="29"/>
        <v>9.231519742883379E-2</v>
      </c>
      <c r="G74" s="29">
        <v>3413</v>
      </c>
      <c r="H74" s="103">
        <f t="shared" si="30"/>
        <v>9.6825441856506572E-2</v>
      </c>
      <c r="I74" s="29">
        <v>2755</v>
      </c>
      <c r="J74" s="103">
        <f t="shared" si="31"/>
        <v>0.1693716955612935</v>
      </c>
      <c r="K74" s="29">
        <v>3032</v>
      </c>
      <c r="L74" s="103">
        <f t="shared" si="32"/>
        <v>9.0410305343511452E-2</v>
      </c>
      <c r="M74" s="29">
        <v>436</v>
      </c>
      <c r="N74" s="103">
        <f t="shared" si="33"/>
        <v>7.5406433759944658E-2</v>
      </c>
      <c r="O74" s="29">
        <v>573</v>
      </c>
      <c r="P74" s="103">
        <f t="shared" si="34"/>
        <v>6.0776410691557065E-2</v>
      </c>
      <c r="Q74" s="29">
        <v>1891</v>
      </c>
      <c r="R74" s="103">
        <f t="shared" si="35"/>
        <v>8.1211080094481428E-2</v>
      </c>
      <c r="S74" s="29">
        <v>1107</v>
      </c>
      <c r="T74" s="103">
        <f t="shared" si="36"/>
        <v>8.1842377643057809E-2</v>
      </c>
      <c r="U74" s="29">
        <v>357</v>
      </c>
      <c r="V74" s="103">
        <f t="shared" si="37"/>
        <v>9.5327102803738323E-2</v>
      </c>
      <c r="W74" s="29">
        <v>1111</v>
      </c>
      <c r="X74" s="103">
        <f t="shared" si="38"/>
        <v>7.3183584744088009E-2</v>
      </c>
      <c r="Y74" s="202">
        <f t="shared" si="39"/>
        <v>20568</v>
      </c>
      <c r="Z74" s="193">
        <f t="shared" si="40"/>
        <v>9.3679545630519639E-2</v>
      </c>
    </row>
    <row r="75" spans="2:26" x14ac:dyDescent="0.25">
      <c r="B75" s="147" t="s">
        <v>257</v>
      </c>
      <c r="C75" s="29">
        <v>2716</v>
      </c>
      <c r="D75" s="103">
        <f t="shared" si="28"/>
        <v>9.4597889310717151E-2</v>
      </c>
      <c r="E75" s="29">
        <v>3220</v>
      </c>
      <c r="F75" s="103">
        <f t="shared" si="29"/>
        <v>9.2401285583103759E-2</v>
      </c>
      <c r="G75" s="29">
        <v>3176</v>
      </c>
      <c r="H75" s="103">
        <f t="shared" si="30"/>
        <v>9.0101846860903861E-2</v>
      </c>
      <c r="I75" s="29">
        <v>1016</v>
      </c>
      <c r="J75" s="103">
        <f t="shared" si="31"/>
        <v>6.2461576294110414E-2</v>
      </c>
      <c r="K75" s="29">
        <v>2904</v>
      </c>
      <c r="L75" s="103">
        <f t="shared" si="32"/>
        <v>8.6593511450381674E-2</v>
      </c>
      <c r="M75" s="29">
        <v>421</v>
      </c>
      <c r="N75" s="103">
        <f t="shared" si="33"/>
        <v>7.2812175717744732E-2</v>
      </c>
      <c r="O75" s="29">
        <v>554</v>
      </c>
      <c r="P75" s="103">
        <f t="shared" si="34"/>
        <v>5.8761137038608399E-2</v>
      </c>
      <c r="Q75" s="29">
        <v>1956</v>
      </c>
      <c r="R75" s="103">
        <f t="shared" si="35"/>
        <v>8.4002576766158465E-2</v>
      </c>
      <c r="S75" s="29">
        <v>1130</v>
      </c>
      <c r="T75" s="103">
        <f t="shared" si="36"/>
        <v>8.3542806446843115E-2</v>
      </c>
      <c r="U75" s="29">
        <v>309</v>
      </c>
      <c r="V75" s="103">
        <f t="shared" si="37"/>
        <v>8.251001335113485E-2</v>
      </c>
      <c r="W75" s="29">
        <v>1150</v>
      </c>
      <c r="X75" s="103">
        <f t="shared" si="38"/>
        <v>7.5752585468677955E-2</v>
      </c>
      <c r="Y75" s="202">
        <f t="shared" si="39"/>
        <v>18552</v>
      </c>
      <c r="Z75" s="193">
        <f t="shared" si="40"/>
        <v>8.4497419804424365E-2</v>
      </c>
    </row>
    <row r="76" spans="2:26" ht="20.100000000000001" customHeight="1" thickBot="1" x14ac:dyDescent="0.3">
      <c r="B76" s="114" t="s">
        <v>114</v>
      </c>
      <c r="C76" s="301">
        <f t="shared" ref="C76:Z76" si="41">SUM(C64:C75)</f>
        <v>28711</v>
      </c>
      <c r="D76" s="293">
        <f t="shared" si="41"/>
        <v>0.99999999999999989</v>
      </c>
      <c r="E76" s="301">
        <f t="shared" si="41"/>
        <v>34848</v>
      </c>
      <c r="F76" s="293">
        <f t="shared" si="41"/>
        <v>1</v>
      </c>
      <c r="G76" s="301">
        <f t="shared" si="41"/>
        <v>35249</v>
      </c>
      <c r="H76" s="293">
        <f t="shared" si="41"/>
        <v>0.99999999999999989</v>
      </c>
      <c r="I76" s="301">
        <f t="shared" si="41"/>
        <v>16266</v>
      </c>
      <c r="J76" s="293">
        <f t="shared" si="41"/>
        <v>1</v>
      </c>
      <c r="K76" s="301">
        <f t="shared" si="41"/>
        <v>33536</v>
      </c>
      <c r="L76" s="293">
        <f t="shared" si="41"/>
        <v>1</v>
      </c>
      <c r="M76" s="301">
        <f t="shared" si="41"/>
        <v>5782</v>
      </c>
      <c r="N76" s="293">
        <f t="shared" si="41"/>
        <v>1</v>
      </c>
      <c r="O76" s="301">
        <f t="shared" si="41"/>
        <v>9428</v>
      </c>
      <c r="P76" s="293">
        <f t="shared" si="41"/>
        <v>1</v>
      </c>
      <c r="Q76" s="301">
        <f t="shared" si="41"/>
        <v>23285</v>
      </c>
      <c r="R76" s="293">
        <f t="shared" si="41"/>
        <v>1</v>
      </c>
      <c r="S76" s="301">
        <f t="shared" si="41"/>
        <v>13526</v>
      </c>
      <c r="T76" s="293">
        <f t="shared" si="41"/>
        <v>0.99999999999999989</v>
      </c>
      <c r="U76" s="301">
        <f t="shared" si="41"/>
        <v>3745</v>
      </c>
      <c r="V76" s="293">
        <f t="shared" si="41"/>
        <v>1</v>
      </c>
      <c r="W76" s="301">
        <f t="shared" si="41"/>
        <v>15181</v>
      </c>
      <c r="X76" s="293">
        <f t="shared" si="41"/>
        <v>0.99999999999999989</v>
      </c>
      <c r="Y76" s="301">
        <f t="shared" si="41"/>
        <v>219557</v>
      </c>
      <c r="Z76" s="294">
        <f t="shared" si="41"/>
        <v>1</v>
      </c>
    </row>
  </sheetData>
  <mergeCells count="54">
    <mergeCell ref="Y42:Z42"/>
    <mergeCell ref="W62:X62"/>
    <mergeCell ref="Y62:Z62"/>
    <mergeCell ref="K62:L62"/>
    <mergeCell ref="M62:N62"/>
    <mergeCell ref="O62:P62"/>
    <mergeCell ref="Q62:R62"/>
    <mergeCell ref="S62:T62"/>
    <mergeCell ref="U62:V62"/>
    <mergeCell ref="B62:B63"/>
    <mergeCell ref="C62:D62"/>
    <mergeCell ref="E62:F62"/>
    <mergeCell ref="G62:H62"/>
    <mergeCell ref="I62:J62"/>
    <mergeCell ref="W22:X22"/>
    <mergeCell ref="Y22:Z22"/>
    <mergeCell ref="B42:B43"/>
    <mergeCell ref="C42:D42"/>
    <mergeCell ref="E42:F42"/>
    <mergeCell ref="G42:H42"/>
    <mergeCell ref="I42:J42"/>
    <mergeCell ref="K42:L42"/>
    <mergeCell ref="M42:N42"/>
    <mergeCell ref="O42:P42"/>
    <mergeCell ref="S22:T22"/>
    <mergeCell ref="U22:V22"/>
    <mergeCell ref="Q42:R42"/>
    <mergeCell ref="S42:T42"/>
    <mergeCell ref="U42:V42"/>
    <mergeCell ref="W42:X42"/>
    <mergeCell ref="B5:B6"/>
    <mergeCell ref="O22:P22"/>
    <mergeCell ref="Q22:R22"/>
    <mergeCell ref="K22:L22"/>
    <mergeCell ref="M22:N22"/>
    <mergeCell ref="B22:B23"/>
    <mergeCell ref="C22:D22"/>
    <mergeCell ref="E22:F22"/>
    <mergeCell ref="G22:H22"/>
    <mergeCell ref="I22:J22"/>
    <mergeCell ref="L8:N8"/>
    <mergeCell ref="C8:E8"/>
    <mergeCell ref="F8:H8"/>
    <mergeCell ref="I8:K8"/>
    <mergeCell ref="C6:E6"/>
    <mergeCell ref="C7:E7"/>
    <mergeCell ref="L6:N6"/>
    <mergeCell ref="L7:N7"/>
    <mergeCell ref="I5:N5"/>
    <mergeCell ref="F6:H6"/>
    <mergeCell ref="F7:H7"/>
    <mergeCell ref="C5:H5"/>
    <mergeCell ref="I7:K7"/>
    <mergeCell ref="I6:K6"/>
  </mergeCells>
  <hyperlinks>
    <hyperlink ref="A1" location="Index!A1" display="Index"/>
  </hyperlinks>
  <pageMargins left="0.78740157499999996" right="0.78740157499999996" top="0.984251969" bottom="0.984251969"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3"/>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5.109375" customWidth="1"/>
    <col min="2" max="2" width="20" customWidth="1"/>
    <col min="3" max="3" width="25.5546875" customWidth="1"/>
    <col min="4" max="11" width="12.6640625" customWidth="1"/>
    <col min="12" max="20" width="10.6640625" customWidth="1"/>
    <col min="21" max="21" width="13.88671875" customWidth="1"/>
    <col min="22" max="22" width="14.33203125" customWidth="1"/>
  </cols>
  <sheetData>
    <row r="1" spans="1:16" x14ac:dyDescent="0.25">
      <c r="A1" s="6" t="s">
        <v>109</v>
      </c>
      <c r="B1" s="6"/>
      <c r="F1" s="1"/>
      <c r="G1" s="1"/>
      <c r="H1" s="1"/>
    </row>
    <row r="2" spans="1:16" x14ac:dyDescent="0.25">
      <c r="A2" s="6"/>
      <c r="B2" s="6"/>
      <c r="F2" s="1"/>
      <c r="G2" s="1"/>
      <c r="H2" s="1"/>
    </row>
    <row r="3" spans="1:16" s="22" customFormat="1" ht="15.6" x14ac:dyDescent="0.3">
      <c r="A3" s="21" t="s">
        <v>91</v>
      </c>
      <c r="B3" s="21" t="s">
        <v>136</v>
      </c>
      <c r="D3" s="21"/>
      <c r="E3" s="21"/>
      <c r="F3" s="21"/>
      <c r="G3" s="21"/>
      <c r="H3" s="21"/>
    </row>
    <row r="4" spans="1:16" ht="13.8" thickBot="1" x14ac:dyDescent="0.3">
      <c r="A4" s="2"/>
      <c r="B4" s="2"/>
      <c r="F4" s="2"/>
      <c r="G4" s="2"/>
      <c r="H4" s="2"/>
    </row>
    <row r="5" spans="1:16" s="10" customFormat="1" ht="20.100000000000001" customHeight="1" x14ac:dyDescent="0.25">
      <c r="B5" s="594" t="s">
        <v>579</v>
      </c>
      <c r="C5" s="590" t="s">
        <v>290</v>
      </c>
      <c r="D5" s="595"/>
      <c r="E5" s="636" t="s">
        <v>160</v>
      </c>
      <c r="F5" s="653"/>
      <c r="G5" s="653"/>
      <c r="H5" s="723"/>
      <c r="I5" s="636" t="s">
        <v>162</v>
      </c>
      <c r="J5" s="653"/>
      <c r="K5" s="653"/>
      <c r="L5" s="719"/>
      <c r="M5" s="86"/>
    </row>
    <row r="6" spans="1:16" s="10" customFormat="1" ht="30" customHeight="1" x14ac:dyDescent="0.25">
      <c r="B6" s="596"/>
      <c r="C6" s="699"/>
      <c r="D6" s="597"/>
      <c r="E6" s="599" t="s">
        <v>165</v>
      </c>
      <c r="F6" s="601"/>
      <c r="G6" s="599" t="s">
        <v>169</v>
      </c>
      <c r="H6" s="601"/>
      <c r="I6" s="599" t="s">
        <v>165</v>
      </c>
      <c r="J6" s="601"/>
      <c r="K6" s="599" t="s">
        <v>169</v>
      </c>
      <c r="L6" s="577"/>
      <c r="M6" s="71"/>
      <c r="N6" s="87"/>
      <c r="O6" s="87"/>
      <c r="P6" s="88"/>
    </row>
    <row r="7" spans="1:16" s="10" customFormat="1" ht="63" customHeight="1" x14ac:dyDescent="0.25">
      <c r="B7" s="696" t="s">
        <v>580</v>
      </c>
      <c r="C7" s="726" t="s">
        <v>303</v>
      </c>
      <c r="D7" s="727"/>
      <c r="E7" s="728" t="s">
        <v>550</v>
      </c>
      <c r="F7" s="729"/>
      <c r="G7" s="728" t="s">
        <v>301</v>
      </c>
      <c r="H7" s="729"/>
      <c r="I7" s="576" t="s">
        <v>565</v>
      </c>
      <c r="J7" s="627"/>
      <c r="K7" s="728" t="s">
        <v>122</v>
      </c>
      <c r="L7" s="730"/>
      <c r="M7" s="86"/>
    </row>
    <row r="8" spans="1:16" s="10" customFormat="1" ht="20.100000000000001" customHeight="1" x14ac:dyDescent="0.25">
      <c r="B8" s="697"/>
      <c r="C8" s="687" t="s">
        <v>304</v>
      </c>
      <c r="D8" s="688"/>
      <c r="E8" s="722" t="s">
        <v>117</v>
      </c>
      <c r="F8" s="692"/>
      <c r="G8" s="691">
        <v>1</v>
      </c>
      <c r="H8" s="692"/>
      <c r="I8" s="722" t="s">
        <v>117</v>
      </c>
      <c r="J8" s="692"/>
      <c r="K8" s="691">
        <v>1</v>
      </c>
      <c r="L8" s="724"/>
      <c r="M8" s="86"/>
    </row>
    <row r="9" spans="1:16" s="17" customFormat="1" ht="30" customHeight="1" thickBot="1" x14ac:dyDescent="0.3">
      <c r="B9" s="684" t="s">
        <v>114</v>
      </c>
      <c r="C9" s="685"/>
      <c r="D9" s="685"/>
      <c r="E9" s="584" t="s">
        <v>117</v>
      </c>
      <c r="F9" s="622"/>
      <c r="G9" s="610">
        <v>1</v>
      </c>
      <c r="H9" s="622"/>
      <c r="I9" s="584" t="s">
        <v>117</v>
      </c>
      <c r="J9" s="622"/>
      <c r="K9" s="610">
        <v>1</v>
      </c>
      <c r="L9" s="725"/>
      <c r="M9" s="49"/>
    </row>
    <row r="10" spans="1:16" ht="21.9" customHeight="1" x14ac:dyDescent="0.25"/>
    <row r="11" spans="1:16" ht="15.6" x14ac:dyDescent="0.3">
      <c r="B11" s="339" t="s">
        <v>531</v>
      </c>
      <c r="D11" s="19"/>
      <c r="E11" s="339" t="s">
        <v>532</v>
      </c>
    </row>
    <row r="13" spans="1:16" s="24" customFormat="1" ht="15" x14ac:dyDescent="0.25">
      <c r="B13" s="59" t="s">
        <v>24</v>
      </c>
      <c r="E13" s="369" t="s">
        <v>503</v>
      </c>
      <c r="F13" s="59"/>
    </row>
    <row r="14" spans="1:16" s="24" customFormat="1" ht="15" x14ac:dyDescent="0.25">
      <c r="B14" s="60" t="s">
        <v>0</v>
      </c>
      <c r="D14" s="59"/>
      <c r="E14" s="369" t="s">
        <v>495</v>
      </c>
      <c r="F14" s="60"/>
    </row>
    <row r="15" spans="1:16" s="24" customFormat="1" ht="15" x14ac:dyDescent="0.25">
      <c r="B15" s="60" t="s">
        <v>302</v>
      </c>
      <c r="E15" s="369"/>
    </row>
    <row r="16" spans="1:16" s="24" customFormat="1" ht="15" x14ac:dyDescent="0.25">
      <c r="B16" s="60" t="s">
        <v>33</v>
      </c>
      <c r="E16" s="60"/>
    </row>
    <row r="17" spans="1:11" s="24" customFormat="1" ht="15" x14ac:dyDescent="0.25">
      <c r="B17" s="60" t="s">
        <v>34</v>
      </c>
    </row>
    <row r="18" spans="1:11" s="24" customFormat="1" ht="15" x14ac:dyDescent="0.25">
      <c r="A18" s="14"/>
      <c r="B18" s="60" t="s">
        <v>35</v>
      </c>
    </row>
    <row r="19" spans="1:11" s="24" customFormat="1" ht="15" x14ac:dyDescent="0.25">
      <c r="A19" s="14"/>
      <c r="B19" s="60" t="s">
        <v>22</v>
      </c>
    </row>
    <row r="20" spans="1:11" s="24" customFormat="1" ht="15" x14ac:dyDescent="0.25">
      <c r="A20" s="14"/>
      <c r="B20" s="60" t="s">
        <v>32</v>
      </c>
    </row>
    <row r="21" spans="1:11" ht="13.8" x14ac:dyDescent="0.25">
      <c r="A21" s="14"/>
      <c r="B21" s="60"/>
    </row>
    <row r="22" spans="1:11" ht="15.6" x14ac:dyDescent="0.25">
      <c r="A22" s="24"/>
      <c r="B22" s="60"/>
      <c r="D22" s="27"/>
      <c r="E22" s="27"/>
    </row>
    <row r="23" spans="1:11" ht="15.6" x14ac:dyDescent="0.25">
      <c r="A23" s="24"/>
      <c r="B23" s="371" t="s">
        <v>534</v>
      </c>
      <c r="C23" s="3"/>
      <c r="D23" s="27"/>
      <c r="E23" s="27"/>
    </row>
    <row r="24" spans="1:11" ht="13.8" thickBot="1" x14ac:dyDescent="0.3"/>
    <row r="25" spans="1:11" ht="30" customHeight="1" x14ac:dyDescent="0.25">
      <c r="B25" s="733" t="s">
        <v>579</v>
      </c>
      <c r="C25" s="661" t="s">
        <v>581</v>
      </c>
      <c r="D25" s="585" t="s">
        <v>196</v>
      </c>
      <c r="E25" s="663"/>
      <c r="F25" s="578" t="s">
        <v>177</v>
      </c>
      <c r="G25" s="664"/>
      <c r="H25" s="585" t="s">
        <v>176</v>
      </c>
      <c r="I25" s="663"/>
      <c r="J25" s="578" t="s">
        <v>162</v>
      </c>
      <c r="K25" s="579"/>
    </row>
    <row r="26" spans="1:11" ht="30" customHeight="1" x14ac:dyDescent="0.25">
      <c r="B26" s="734"/>
      <c r="C26" s="735"/>
      <c r="D26" s="20" t="s">
        <v>165</v>
      </c>
      <c r="E26" s="20" t="s">
        <v>169</v>
      </c>
      <c r="F26" s="20" t="s">
        <v>165</v>
      </c>
      <c r="G26" s="20" t="s">
        <v>169</v>
      </c>
      <c r="H26" s="20" t="s">
        <v>165</v>
      </c>
      <c r="I26" s="20" t="s">
        <v>169</v>
      </c>
      <c r="J26" s="20" t="s">
        <v>165</v>
      </c>
      <c r="K26" s="310" t="s">
        <v>169</v>
      </c>
    </row>
    <row r="27" spans="1:11" ht="14.1" customHeight="1" x14ac:dyDescent="0.25">
      <c r="B27" s="110" t="s">
        <v>283</v>
      </c>
      <c r="C27" s="274" t="s">
        <v>444</v>
      </c>
      <c r="D27" s="25">
        <v>25782</v>
      </c>
      <c r="E27" s="26">
        <f t="shared" ref="E27:E32" si="0">D27/$D$33</f>
        <v>7.715280936534917E-2</v>
      </c>
      <c r="F27" s="25">
        <v>11529</v>
      </c>
      <c r="G27" s="26">
        <f t="shared" ref="G27:G32" si="1">F27/$F$33</f>
        <v>9.3288020390824122E-2</v>
      </c>
      <c r="H27" s="25">
        <v>5892</v>
      </c>
      <c r="I27" s="26">
        <f t="shared" ref="I27:I32" si="2">H27/$H$33</f>
        <v>0.17494581193028297</v>
      </c>
      <c r="J27" s="198">
        <f t="shared" ref="J27:J75" si="3">D27+F27+H27</f>
        <v>43203</v>
      </c>
      <c r="K27" s="201">
        <f t="shared" ref="K27:K32" si="4">J27/$J$33</f>
        <v>8.7912468052548473E-2</v>
      </c>
    </row>
    <row r="28" spans="1:11" ht="14.1" customHeight="1" x14ac:dyDescent="0.25">
      <c r="B28" s="111"/>
      <c r="C28" s="274" t="s">
        <v>446</v>
      </c>
      <c r="D28" s="25">
        <v>96562</v>
      </c>
      <c r="E28" s="26">
        <f t="shared" si="0"/>
        <v>0.28896243805511002</v>
      </c>
      <c r="F28" s="25">
        <v>30693</v>
      </c>
      <c r="G28" s="26">
        <f t="shared" si="1"/>
        <v>0.24835538293482218</v>
      </c>
      <c r="H28" s="25">
        <v>10992</v>
      </c>
      <c r="I28" s="26">
        <f t="shared" si="2"/>
        <v>0.32637548620802281</v>
      </c>
      <c r="J28" s="198">
        <f t="shared" si="3"/>
        <v>138247</v>
      </c>
      <c r="K28" s="201">
        <f t="shared" si="4"/>
        <v>0.28131460710739226</v>
      </c>
    </row>
    <row r="29" spans="1:11" ht="14.1" customHeight="1" x14ac:dyDescent="0.25">
      <c r="B29" s="111"/>
      <c r="C29" s="274" t="s">
        <v>447</v>
      </c>
      <c r="D29" s="25">
        <v>43523</v>
      </c>
      <c r="E29" s="26">
        <f t="shared" si="0"/>
        <v>0.13024287184889038</v>
      </c>
      <c r="F29" s="25">
        <v>16726</v>
      </c>
      <c r="G29" s="26">
        <f t="shared" si="1"/>
        <v>0.13534004935874094</v>
      </c>
      <c r="H29" s="25">
        <v>3939</v>
      </c>
      <c r="I29" s="26">
        <f t="shared" si="2"/>
        <v>0.1169571543098073</v>
      </c>
      <c r="J29" s="198">
        <f t="shared" si="3"/>
        <v>64188</v>
      </c>
      <c r="K29" s="201">
        <f t="shared" si="4"/>
        <v>0.1306142050171743</v>
      </c>
    </row>
    <row r="30" spans="1:11" ht="14.1" customHeight="1" x14ac:dyDescent="0.25">
      <c r="B30" s="111"/>
      <c r="C30" s="274" t="s">
        <v>448</v>
      </c>
      <c r="D30" s="25">
        <v>63238</v>
      </c>
      <c r="E30" s="26">
        <f t="shared" si="0"/>
        <v>0.18924014268272246</v>
      </c>
      <c r="F30" s="25">
        <v>25392</v>
      </c>
      <c r="G30" s="26">
        <f t="shared" si="1"/>
        <v>0.20546182789173442</v>
      </c>
      <c r="H30" s="25">
        <v>5005</v>
      </c>
      <c r="I30" s="26">
        <f t="shared" si="2"/>
        <v>0.14860892544315449</v>
      </c>
      <c r="J30" s="198">
        <f t="shared" si="3"/>
        <v>93635</v>
      </c>
      <c r="K30" s="201">
        <f t="shared" si="4"/>
        <v>0.19053500789529376</v>
      </c>
    </row>
    <row r="31" spans="1:11" ht="14.1" customHeight="1" x14ac:dyDescent="0.25">
      <c r="B31" s="111"/>
      <c r="C31" s="274" t="s">
        <v>449</v>
      </c>
      <c r="D31" s="25">
        <v>59448</v>
      </c>
      <c r="E31" s="26">
        <f t="shared" si="0"/>
        <v>0.17789854205070504</v>
      </c>
      <c r="F31" s="25">
        <v>20778</v>
      </c>
      <c r="G31" s="26">
        <f t="shared" si="1"/>
        <v>0.16812719990290084</v>
      </c>
      <c r="H31" s="25">
        <v>4001</v>
      </c>
      <c r="I31" s="26">
        <f t="shared" si="2"/>
        <v>0.11879806407553668</v>
      </c>
      <c r="J31" s="198">
        <f t="shared" si="3"/>
        <v>84227</v>
      </c>
      <c r="K31" s="201">
        <f t="shared" si="4"/>
        <v>0.17139095541193899</v>
      </c>
    </row>
    <row r="32" spans="1:11" ht="14.1" customHeight="1" x14ac:dyDescent="0.25">
      <c r="B32" s="111"/>
      <c r="C32" s="274" t="s">
        <v>445</v>
      </c>
      <c r="D32" s="25">
        <v>45615</v>
      </c>
      <c r="E32" s="26">
        <f t="shared" si="0"/>
        <v>0.13650319599722296</v>
      </c>
      <c r="F32" s="25">
        <v>18467</v>
      </c>
      <c r="G32" s="26">
        <f t="shared" si="1"/>
        <v>0.14942751952097746</v>
      </c>
      <c r="H32" s="25">
        <v>3850</v>
      </c>
      <c r="I32" s="26">
        <f t="shared" si="2"/>
        <v>0.11431455803319576</v>
      </c>
      <c r="J32" s="198">
        <f t="shared" si="3"/>
        <v>67932</v>
      </c>
      <c r="K32" s="201">
        <f t="shared" si="4"/>
        <v>0.13823275651565223</v>
      </c>
    </row>
    <row r="33" spans="2:11" ht="14.1" customHeight="1" x14ac:dyDescent="0.25">
      <c r="B33" s="111"/>
      <c r="C33" s="258" t="s">
        <v>304</v>
      </c>
      <c r="D33" s="105">
        <f t="shared" ref="D33:I33" si="5">SUM(D27:D32)</f>
        <v>334168</v>
      </c>
      <c r="E33" s="161">
        <f t="shared" si="5"/>
        <v>1</v>
      </c>
      <c r="F33" s="105">
        <f t="shared" si="5"/>
        <v>123585</v>
      </c>
      <c r="G33" s="161">
        <f t="shared" si="5"/>
        <v>0.99999999999999989</v>
      </c>
      <c r="H33" s="105">
        <f t="shared" si="5"/>
        <v>33679</v>
      </c>
      <c r="I33" s="161">
        <f t="shared" si="5"/>
        <v>1</v>
      </c>
      <c r="J33" s="105">
        <f>D33+F33+H33</f>
        <v>491432</v>
      </c>
      <c r="K33" s="261">
        <f>SUM(K27:K32)</f>
        <v>1</v>
      </c>
    </row>
    <row r="34" spans="2:11" ht="14.1" customHeight="1" x14ac:dyDescent="0.25">
      <c r="B34" s="259" t="s">
        <v>284</v>
      </c>
      <c r="C34" s="274" t="s">
        <v>444</v>
      </c>
      <c r="D34" s="25">
        <v>22668</v>
      </c>
      <c r="E34" s="26">
        <f>D34/$D$40</f>
        <v>7.7241548511086347E-2</v>
      </c>
      <c r="F34" s="25">
        <v>9906</v>
      </c>
      <c r="G34" s="26">
        <f>F34/$F$40</f>
        <v>9.1746857952598376E-2</v>
      </c>
      <c r="H34" s="25">
        <v>5447</v>
      </c>
      <c r="I34" s="26">
        <f>H34/$H$40</f>
        <v>0.17073094282848544</v>
      </c>
      <c r="J34" s="198">
        <f t="shared" si="3"/>
        <v>38021</v>
      </c>
      <c r="K34" s="201">
        <f>J34/$J$40</f>
        <v>8.7738609511150492E-2</v>
      </c>
    </row>
    <row r="35" spans="2:11" ht="14.1" customHeight="1" x14ac:dyDescent="0.25">
      <c r="B35" s="111"/>
      <c r="C35" s="274" t="s">
        <v>446</v>
      </c>
      <c r="D35" s="25">
        <v>77884</v>
      </c>
      <c r="E35" s="26">
        <f t="shared" ref="E35:E39" si="6">D35/$D$40</f>
        <v>0.26539089307558889</v>
      </c>
      <c r="F35" s="25">
        <v>25823</v>
      </c>
      <c r="G35" s="26">
        <f t="shared" ref="G35:G39" si="7">F35/$F$40</f>
        <v>0.23916607237128487</v>
      </c>
      <c r="H35" s="25">
        <v>10376</v>
      </c>
      <c r="I35" s="26">
        <f t="shared" ref="I35:I39" si="8">H35/$H$40</f>
        <v>0.32522567703109329</v>
      </c>
      <c r="J35" s="198">
        <f>D35+F35+H35</f>
        <v>114083</v>
      </c>
      <c r="K35" s="201">
        <f t="shared" ref="K35:K39" si="9">J35/$J$40</f>
        <v>0.26326198124353861</v>
      </c>
    </row>
    <row r="36" spans="2:11" ht="14.1" customHeight="1" x14ac:dyDescent="0.25">
      <c r="B36" s="111"/>
      <c r="C36" s="274" t="s">
        <v>447</v>
      </c>
      <c r="D36" s="25">
        <v>37061</v>
      </c>
      <c r="E36" s="26">
        <f t="shared" si="6"/>
        <v>0.12628591094800473</v>
      </c>
      <c r="F36" s="25">
        <v>13977</v>
      </c>
      <c r="G36" s="26">
        <f t="shared" si="7"/>
        <v>0.12945142677200358</v>
      </c>
      <c r="H36" s="25">
        <v>3607</v>
      </c>
      <c r="I36" s="26">
        <f t="shared" si="8"/>
        <v>0.11305792377131395</v>
      </c>
      <c r="J36" s="198">
        <f t="shared" si="3"/>
        <v>54645</v>
      </c>
      <c r="K36" s="201">
        <f t="shared" si="9"/>
        <v>0.1261007421355782</v>
      </c>
    </row>
    <row r="37" spans="2:11" ht="14.1" customHeight="1" x14ac:dyDescent="0.25">
      <c r="B37" s="111"/>
      <c r="C37" s="274" t="s">
        <v>448</v>
      </c>
      <c r="D37" s="25">
        <v>55889</v>
      </c>
      <c r="E37" s="26">
        <f t="shared" si="6"/>
        <v>0.19044260211470376</v>
      </c>
      <c r="F37" s="25">
        <v>21451</v>
      </c>
      <c r="G37" s="26">
        <f t="shared" si="7"/>
        <v>0.19867371794278094</v>
      </c>
      <c r="H37" s="25">
        <v>4730</v>
      </c>
      <c r="I37" s="26">
        <f t="shared" si="8"/>
        <v>0.14825727181544635</v>
      </c>
      <c r="J37" s="198">
        <f t="shared" si="3"/>
        <v>82070</v>
      </c>
      <c r="K37" s="201">
        <f t="shared" si="9"/>
        <v>0.18938764584256387</v>
      </c>
    </row>
    <row r="38" spans="2:11" ht="14.1" customHeight="1" x14ac:dyDescent="0.25">
      <c r="B38" s="111"/>
      <c r="C38" s="274" t="s">
        <v>449</v>
      </c>
      <c r="D38" s="25">
        <v>55633</v>
      </c>
      <c r="E38" s="26">
        <f t="shared" si="6"/>
        <v>0.18957027829174461</v>
      </c>
      <c r="F38" s="25">
        <v>19202</v>
      </c>
      <c r="G38" s="26">
        <f t="shared" si="7"/>
        <v>0.17784405071732223</v>
      </c>
      <c r="H38" s="25">
        <v>4014</v>
      </c>
      <c r="I38" s="26">
        <f t="shared" si="8"/>
        <v>0.12581494483450351</v>
      </c>
      <c r="J38" s="198">
        <f t="shared" si="3"/>
        <v>78849</v>
      </c>
      <c r="K38" s="201">
        <f t="shared" si="9"/>
        <v>0.18195475188303056</v>
      </c>
    </row>
    <row r="39" spans="2:11" ht="14.1" customHeight="1" x14ac:dyDescent="0.25">
      <c r="B39" s="111"/>
      <c r="C39" s="274" t="s">
        <v>445</v>
      </c>
      <c r="D39" s="25">
        <v>44334</v>
      </c>
      <c r="E39" s="26">
        <f t="shared" si="6"/>
        <v>0.15106876705887162</v>
      </c>
      <c r="F39" s="25">
        <v>17612</v>
      </c>
      <c r="G39" s="26">
        <f t="shared" si="7"/>
        <v>0.16311787424400997</v>
      </c>
      <c r="H39" s="25">
        <v>3730</v>
      </c>
      <c r="I39" s="26">
        <f t="shared" si="8"/>
        <v>0.11691323971915747</v>
      </c>
      <c r="J39" s="198">
        <f t="shared" si="3"/>
        <v>65676</v>
      </c>
      <c r="K39" s="201">
        <f t="shared" si="9"/>
        <v>0.15155626938413824</v>
      </c>
    </row>
    <row r="40" spans="2:11" ht="14.1" customHeight="1" x14ac:dyDescent="0.25">
      <c r="B40" s="111"/>
      <c r="C40" s="258" t="s">
        <v>304</v>
      </c>
      <c r="D40" s="105">
        <f t="shared" ref="D40:I40" si="10">SUM(D34:D39)</f>
        <v>293469</v>
      </c>
      <c r="E40" s="161">
        <f>SUM(E34:E39)</f>
        <v>0.99999999999999989</v>
      </c>
      <c r="F40" s="105">
        <f t="shared" si="10"/>
        <v>107971</v>
      </c>
      <c r="G40" s="161">
        <f t="shared" si="10"/>
        <v>1</v>
      </c>
      <c r="H40" s="105">
        <f t="shared" si="10"/>
        <v>31904</v>
      </c>
      <c r="I40" s="161">
        <f t="shared" si="10"/>
        <v>1</v>
      </c>
      <c r="J40" s="105">
        <f t="shared" si="3"/>
        <v>433344</v>
      </c>
      <c r="K40" s="261">
        <f>SUM(K34:K39)</f>
        <v>1</v>
      </c>
    </row>
    <row r="41" spans="2:11" ht="14.1" customHeight="1" x14ac:dyDescent="0.25">
      <c r="B41" s="259" t="s">
        <v>285</v>
      </c>
      <c r="C41" s="274" t="s">
        <v>444</v>
      </c>
      <c r="D41" s="25">
        <v>22414</v>
      </c>
      <c r="E41" s="26">
        <f>D41/$D$47</f>
        <v>8.0180579801390831E-2</v>
      </c>
      <c r="F41" s="25">
        <v>9752</v>
      </c>
      <c r="G41" s="26">
        <f>F41/$F$47</f>
        <v>9.3465467998236504E-2</v>
      </c>
      <c r="H41" s="25">
        <v>5191</v>
      </c>
      <c r="I41" s="26">
        <f>H41/$H$47</f>
        <v>0.17198422953318093</v>
      </c>
      <c r="J41" s="198">
        <f t="shared" si="3"/>
        <v>37357</v>
      </c>
      <c r="K41" s="201">
        <f>J41/$J$47</f>
        <v>9.0220134519942527E-2</v>
      </c>
    </row>
    <row r="42" spans="2:11" ht="14.1" customHeight="1" x14ac:dyDescent="0.25">
      <c r="B42" s="111"/>
      <c r="C42" s="274" t="s">
        <v>446</v>
      </c>
      <c r="D42" s="25">
        <v>70573</v>
      </c>
      <c r="E42" s="26">
        <f t="shared" ref="E42:E46" si="11">D42/$D$47</f>
        <v>0.25245757376298544</v>
      </c>
      <c r="F42" s="25">
        <v>24527</v>
      </c>
      <c r="G42" s="26">
        <f t="shared" ref="G42:G46" si="12">F42/$F$47</f>
        <v>0.23507255266537599</v>
      </c>
      <c r="H42" s="25">
        <v>9104</v>
      </c>
      <c r="I42" s="26">
        <f t="shared" ref="I42:I46" si="13">H42/$H$47</f>
        <v>0.30162674353112678</v>
      </c>
      <c r="J42" s="198">
        <f t="shared" si="3"/>
        <v>104204</v>
      </c>
      <c r="K42" s="201">
        <f t="shared" ref="K42:K46" si="14">J42/$J$47</f>
        <v>0.25166097110357072</v>
      </c>
    </row>
    <row r="43" spans="2:11" ht="14.1" customHeight="1" x14ac:dyDescent="0.25">
      <c r="B43" s="111"/>
      <c r="C43" s="274" t="s">
        <v>447</v>
      </c>
      <c r="D43" s="25">
        <v>35052</v>
      </c>
      <c r="E43" s="26">
        <f t="shared" si="11"/>
        <v>0.12538992072804281</v>
      </c>
      <c r="F43" s="25">
        <v>13453</v>
      </c>
      <c r="G43" s="26">
        <f t="shared" si="12"/>
        <v>0.12893672487492572</v>
      </c>
      <c r="H43" s="25">
        <v>3497</v>
      </c>
      <c r="I43" s="26">
        <f t="shared" si="13"/>
        <v>0.1158599211476659</v>
      </c>
      <c r="J43" s="198">
        <f t="shared" si="3"/>
        <v>52002</v>
      </c>
      <c r="K43" s="201">
        <f t="shared" si="14"/>
        <v>0.12558897757598445</v>
      </c>
    </row>
    <row r="44" spans="2:11" ht="14.1" customHeight="1" x14ac:dyDescent="0.25">
      <c r="B44" s="111"/>
      <c r="C44" s="274" t="s">
        <v>448</v>
      </c>
      <c r="D44" s="25">
        <v>54958</v>
      </c>
      <c r="E44" s="26">
        <f t="shared" si="11"/>
        <v>0.19659874653006323</v>
      </c>
      <c r="F44" s="25">
        <v>20746</v>
      </c>
      <c r="G44" s="26">
        <f t="shared" si="12"/>
        <v>0.1988345569207767</v>
      </c>
      <c r="H44" s="25">
        <v>4717</v>
      </c>
      <c r="I44" s="26">
        <f t="shared" si="13"/>
        <v>0.15628002517973694</v>
      </c>
      <c r="J44" s="198">
        <f t="shared" si="3"/>
        <v>80421</v>
      </c>
      <c r="K44" s="201">
        <f t="shared" si="14"/>
        <v>0.19422312921884244</v>
      </c>
    </row>
    <row r="45" spans="2:11" ht="14.1" customHeight="1" x14ac:dyDescent="0.25">
      <c r="B45" s="111"/>
      <c r="C45" s="274" t="s">
        <v>449</v>
      </c>
      <c r="D45" s="25">
        <v>51929</v>
      </c>
      <c r="E45" s="26">
        <f t="shared" si="11"/>
        <v>0.18576324299573591</v>
      </c>
      <c r="F45" s="25">
        <v>18539</v>
      </c>
      <c r="G45" s="26">
        <f t="shared" si="12"/>
        <v>0.17768214840230789</v>
      </c>
      <c r="H45" s="25">
        <v>3852</v>
      </c>
      <c r="I45" s="26">
        <f t="shared" si="13"/>
        <v>0.12762150879634232</v>
      </c>
      <c r="J45" s="198">
        <f t="shared" si="3"/>
        <v>74320</v>
      </c>
      <c r="K45" s="201">
        <f t="shared" si="14"/>
        <v>0.17948872761522949</v>
      </c>
    </row>
    <row r="46" spans="2:11" ht="14.1" customHeight="1" x14ac:dyDescent="0.25">
      <c r="B46" s="111"/>
      <c r="C46" s="274" t="s">
        <v>445</v>
      </c>
      <c r="D46" s="25">
        <v>44618</v>
      </c>
      <c r="E46" s="26">
        <f t="shared" si="11"/>
        <v>0.15960993618178176</v>
      </c>
      <c r="F46" s="25">
        <v>17321</v>
      </c>
      <c r="G46" s="26">
        <f t="shared" si="12"/>
        <v>0.1660085491383772</v>
      </c>
      <c r="H46" s="25">
        <v>3822</v>
      </c>
      <c r="I46" s="26">
        <f t="shared" si="13"/>
        <v>0.12662757181194711</v>
      </c>
      <c r="J46" s="198">
        <f t="shared" si="3"/>
        <v>65761</v>
      </c>
      <c r="K46" s="201">
        <f t="shared" si="14"/>
        <v>0.15881805996643039</v>
      </c>
    </row>
    <row r="47" spans="2:11" ht="14.1" customHeight="1" x14ac:dyDescent="0.25">
      <c r="B47" s="111"/>
      <c r="C47" s="258" t="s">
        <v>304</v>
      </c>
      <c r="D47" s="105">
        <f t="shared" ref="D47:I47" si="15">SUM(D41:D46)</f>
        <v>279544</v>
      </c>
      <c r="E47" s="161">
        <f t="shared" si="15"/>
        <v>1</v>
      </c>
      <c r="F47" s="105">
        <f t="shared" si="15"/>
        <v>104338</v>
      </c>
      <c r="G47" s="161">
        <f t="shared" si="15"/>
        <v>1</v>
      </c>
      <c r="H47" s="105">
        <f t="shared" si="15"/>
        <v>30183</v>
      </c>
      <c r="I47" s="161">
        <f t="shared" si="15"/>
        <v>1</v>
      </c>
      <c r="J47" s="105">
        <f t="shared" si="3"/>
        <v>414065</v>
      </c>
      <c r="K47" s="261">
        <f>SUM(K41:K46)</f>
        <v>1</v>
      </c>
    </row>
    <row r="48" spans="2:11" ht="14.1" customHeight="1" x14ac:dyDescent="0.25">
      <c r="B48" s="110" t="s">
        <v>286</v>
      </c>
      <c r="C48" s="274" t="s">
        <v>444</v>
      </c>
      <c r="D48" s="25">
        <v>22777</v>
      </c>
      <c r="E48" s="26">
        <f>D48/$D$54</f>
        <v>7.9452064351393209E-2</v>
      </c>
      <c r="F48" s="25">
        <v>9806</v>
      </c>
      <c r="G48" s="26">
        <f>F48/$F$54</f>
        <v>9.3861571889387693E-2</v>
      </c>
      <c r="H48" s="25">
        <v>5449</v>
      </c>
      <c r="I48" s="26">
        <f>H48/$H$54</f>
        <v>0.17756126173096975</v>
      </c>
      <c r="J48" s="198">
        <f t="shared" si="3"/>
        <v>38032</v>
      </c>
      <c r="K48" s="201">
        <f>J48/$J$54</f>
        <v>9.0158046828514332E-2</v>
      </c>
    </row>
    <row r="49" spans="2:11" ht="14.1" customHeight="1" x14ac:dyDescent="0.25">
      <c r="B49" s="111"/>
      <c r="C49" s="274" t="s">
        <v>446</v>
      </c>
      <c r="D49" s="25">
        <v>73954</v>
      </c>
      <c r="E49" s="26">
        <f t="shared" ref="E49:E53" si="16">D49/$D$54</f>
        <v>0.25797067072234858</v>
      </c>
      <c r="F49" s="25">
        <v>24287</v>
      </c>
      <c r="G49" s="26">
        <f t="shared" ref="G49:G53" si="17">F49/$F$54</f>
        <v>0.23247154767260442</v>
      </c>
      <c r="H49" s="25">
        <v>9331</v>
      </c>
      <c r="I49" s="26">
        <f t="shared" ref="I49:I53" si="18">H49/$H$54</f>
        <v>0.3040602189781022</v>
      </c>
      <c r="J49" s="198">
        <f t="shared" si="3"/>
        <v>107572</v>
      </c>
      <c r="K49" s="201">
        <f t="shared" ref="K49:K53" si="19">J49/$J$54</f>
        <v>0.2550084511315982</v>
      </c>
    </row>
    <row r="50" spans="2:11" ht="14.1" customHeight="1" x14ac:dyDescent="0.25">
      <c r="B50" s="111"/>
      <c r="C50" s="274" t="s">
        <v>447</v>
      </c>
      <c r="D50" s="25">
        <v>35528</v>
      </c>
      <c r="E50" s="26">
        <f t="shared" si="16"/>
        <v>0.12393084876306353</v>
      </c>
      <c r="F50" s="25">
        <v>13695</v>
      </c>
      <c r="G50" s="26">
        <f t="shared" si="17"/>
        <v>0.13108650081839326</v>
      </c>
      <c r="H50" s="25">
        <v>3548</v>
      </c>
      <c r="I50" s="26">
        <f t="shared" si="18"/>
        <v>0.11561522419186653</v>
      </c>
      <c r="J50" s="198">
        <f t="shared" si="3"/>
        <v>52771</v>
      </c>
      <c r="K50" s="201">
        <f t="shared" si="19"/>
        <v>0.12509808290880126</v>
      </c>
    </row>
    <row r="51" spans="2:11" ht="14.1" customHeight="1" x14ac:dyDescent="0.25">
      <c r="B51" s="111"/>
      <c r="C51" s="274" t="s">
        <v>448</v>
      </c>
      <c r="D51" s="25">
        <v>54858</v>
      </c>
      <c r="E51" s="26">
        <f t="shared" si="16"/>
        <v>0.19135888598975848</v>
      </c>
      <c r="F51" s="25">
        <v>20726</v>
      </c>
      <c r="G51" s="26">
        <f t="shared" si="17"/>
        <v>0.19838618590449206</v>
      </c>
      <c r="H51" s="25">
        <v>4665</v>
      </c>
      <c r="I51" s="26">
        <f t="shared" si="18"/>
        <v>0.15201381647549531</v>
      </c>
      <c r="J51" s="198">
        <f t="shared" si="3"/>
        <v>80249</v>
      </c>
      <c r="K51" s="201">
        <f t="shared" si="19"/>
        <v>0.19023698727233504</v>
      </c>
    </row>
    <row r="52" spans="2:11" ht="14.1" customHeight="1" x14ac:dyDescent="0.25">
      <c r="B52" s="111"/>
      <c r="C52" s="274" t="s">
        <v>449</v>
      </c>
      <c r="D52" s="25">
        <v>54830</v>
      </c>
      <c r="E52" s="26">
        <f t="shared" si="16"/>
        <v>0.19126121475114763</v>
      </c>
      <c r="F52" s="25">
        <v>18647</v>
      </c>
      <c r="G52" s="26">
        <f t="shared" si="17"/>
        <v>0.17848630746700103</v>
      </c>
      <c r="H52" s="25">
        <v>3881</v>
      </c>
      <c r="I52" s="26">
        <f t="shared" si="18"/>
        <v>0.12646637122002086</v>
      </c>
      <c r="J52" s="198">
        <f t="shared" si="3"/>
        <v>77358</v>
      </c>
      <c r="K52" s="201">
        <f t="shared" si="19"/>
        <v>0.18338362922171361</v>
      </c>
    </row>
    <row r="53" spans="2:11" ht="14.1" customHeight="1" x14ac:dyDescent="0.25">
      <c r="B53" s="111"/>
      <c r="C53" s="274" t="s">
        <v>445</v>
      </c>
      <c r="D53" s="25">
        <v>44729</v>
      </c>
      <c r="E53" s="26">
        <f t="shared" si="16"/>
        <v>0.15602631542228856</v>
      </c>
      <c r="F53" s="25">
        <v>17312</v>
      </c>
      <c r="G53" s="26">
        <f t="shared" si="17"/>
        <v>0.16570788624812152</v>
      </c>
      <c r="H53" s="25">
        <v>3814</v>
      </c>
      <c r="I53" s="26">
        <f t="shared" si="18"/>
        <v>0.12428310740354535</v>
      </c>
      <c r="J53" s="198">
        <f t="shared" si="3"/>
        <v>65855</v>
      </c>
      <c r="K53" s="201">
        <f t="shared" si="19"/>
        <v>0.15611480263703753</v>
      </c>
    </row>
    <row r="54" spans="2:11" ht="14.1" customHeight="1" x14ac:dyDescent="0.25">
      <c r="B54" s="111"/>
      <c r="C54" s="258" t="s">
        <v>304</v>
      </c>
      <c r="D54" s="105">
        <f t="shared" ref="D54:I54" si="20">SUM(D48:D53)</f>
        <v>286676</v>
      </c>
      <c r="E54" s="161">
        <f t="shared" si="20"/>
        <v>1</v>
      </c>
      <c r="F54" s="105">
        <f t="shared" si="20"/>
        <v>104473</v>
      </c>
      <c r="G54" s="161">
        <f t="shared" si="20"/>
        <v>1</v>
      </c>
      <c r="H54" s="105">
        <f t="shared" si="20"/>
        <v>30688</v>
      </c>
      <c r="I54" s="161">
        <f t="shared" si="20"/>
        <v>1</v>
      </c>
      <c r="J54" s="105">
        <f t="shared" si="3"/>
        <v>421837</v>
      </c>
      <c r="K54" s="261">
        <f>SUM(K48:K53)</f>
        <v>1</v>
      </c>
    </row>
    <row r="55" spans="2:11" ht="14.1" customHeight="1" x14ac:dyDescent="0.25">
      <c r="B55" s="110" t="s">
        <v>287</v>
      </c>
      <c r="C55" s="274" t="s">
        <v>444</v>
      </c>
      <c r="D55" s="25">
        <v>24988</v>
      </c>
      <c r="E55" s="26">
        <f>D55/$D$61</f>
        <v>8.418825447843914E-2</v>
      </c>
      <c r="F55" s="25">
        <v>9352</v>
      </c>
      <c r="G55" s="26">
        <f>F55/$F$61</f>
        <v>8.9505670670431164E-2</v>
      </c>
      <c r="H55" s="25">
        <v>5986</v>
      </c>
      <c r="I55" s="26">
        <f>H55/$H$61</f>
        <v>0.18191211329240867</v>
      </c>
      <c r="J55" s="198">
        <f t="shared" si="3"/>
        <v>40326</v>
      </c>
      <c r="K55" s="201">
        <f>J55/$J$61</f>
        <v>9.287382370417456E-2</v>
      </c>
    </row>
    <row r="56" spans="2:11" ht="14.1" customHeight="1" x14ac:dyDescent="0.25">
      <c r="B56" s="111"/>
      <c r="C56" s="274" t="s">
        <v>446</v>
      </c>
      <c r="D56" s="25">
        <v>74294</v>
      </c>
      <c r="E56" s="26">
        <f t="shared" ref="E56:E60" si="21">D56/$D$61</f>
        <v>0.25030743469750111</v>
      </c>
      <c r="F56" s="25">
        <v>24030</v>
      </c>
      <c r="G56" s="26">
        <f t="shared" ref="G56:G60" si="22">F56/$F$61</f>
        <v>0.22998516533473704</v>
      </c>
      <c r="H56" s="25">
        <v>9940</v>
      </c>
      <c r="I56" s="26">
        <f t="shared" ref="I56:I60" si="23">H56/$H$61</f>
        <v>0.30207257035191148</v>
      </c>
      <c r="J56" s="198">
        <f t="shared" si="3"/>
        <v>108264</v>
      </c>
      <c r="K56" s="201">
        <f t="shared" ref="K56:K60" si="24">J56/$J$61</f>
        <v>0.24934016886149765</v>
      </c>
    </row>
    <row r="57" spans="2:11" ht="14.1" customHeight="1" x14ac:dyDescent="0.25">
      <c r="B57" s="111"/>
      <c r="C57" s="274" t="s">
        <v>447</v>
      </c>
      <c r="D57" s="25">
        <v>37027</v>
      </c>
      <c r="E57" s="26">
        <f t="shared" si="21"/>
        <v>0.12474941966436554</v>
      </c>
      <c r="F57" s="25">
        <v>13653</v>
      </c>
      <c r="G57" s="26">
        <f t="shared" si="22"/>
        <v>0.13066947408718954</v>
      </c>
      <c r="H57" s="25">
        <v>3874</v>
      </c>
      <c r="I57" s="26">
        <f t="shared" si="23"/>
        <v>0.11772928949127819</v>
      </c>
      <c r="J57" s="198">
        <f t="shared" si="3"/>
        <v>54554</v>
      </c>
      <c r="K57" s="201">
        <f t="shared" si="24"/>
        <v>0.12564198230316764</v>
      </c>
    </row>
    <row r="58" spans="2:11" ht="14.1" customHeight="1" x14ac:dyDescent="0.25">
      <c r="B58" s="111"/>
      <c r="C58" s="274" t="s">
        <v>448</v>
      </c>
      <c r="D58" s="25">
        <v>57098</v>
      </c>
      <c r="E58" s="26">
        <f t="shared" si="21"/>
        <v>0.19237157652512879</v>
      </c>
      <c r="F58" s="25">
        <v>21245</v>
      </c>
      <c r="G58" s="26">
        <f t="shared" si="22"/>
        <v>0.20333062162032828</v>
      </c>
      <c r="H58" s="25">
        <v>4830</v>
      </c>
      <c r="I58" s="26">
        <f t="shared" si="23"/>
        <v>0.14678174193156263</v>
      </c>
      <c r="J58" s="198">
        <f t="shared" si="3"/>
        <v>83173</v>
      </c>
      <c r="K58" s="201">
        <f t="shared" si="24"/>
        <v>0.19155370081206444</v>
      </c>
    </row>
    <row r="59" spans="2:11" ht="14.1" customHeight="1" x14ac:dyDescent="0.25">
      <c r="B59" s="111"/>
      <c r="C59" s="274" t="s">
        <v>449</v>
      </c>
      <c r="D59" s="25">
        <v>54120</v>
      </c>
      <c r="E59" s="26">
        <f t="shared" si="21"/>
        <v>0.18233825565764072</v>
      </c>
      <c r="F59" s="25">
        <v>18821</v>
      </c>
      <c r="G59" s="26">
        <f t="shared" si="22"/>
        <v>0.18013111929942097</v>
      </c>
      <c r="H59" s="25">
        <v>4189</v>
      </c>
      <c r="I59" s="26">
        <f t="shared" si="23"/>
        <v>0.12730201179116271</v>
      </c>
      <c r="J59" s="198">
        <f t="shared" si="3"/>
        <v>77130</v>
      </c>
      <c r="K59" s="201">
        <f t="shared" si="24"/>
        <v>0.17763621540204788</v>
      </c>
    </row>
    <row r="60" spans="2:11" ht="14.1" customHeight="1" x14ac:dyDescent="0.25">
      <c r="B60" s="111"/>
      <c r="C60" s="274" t="s">
        <v>445</v>
      </c>
      <c r="D60" s="25">
        <v>49284</v>
      </c>
      <c r="E60" s="26">
        <f t="shared" si="21"/>
        <v>0.1660450589769247</v>
      </c>
      <c r="F60" s="25">
        <v>17384</v>
      </c>
      <c r="G60" s="26">
        <f t="shared" si="22"/>
        <v>0.16637794898789299</v>
      </c>
      <c r="H60" s="25">
        <v>4087</v>
      </c>
      <c r="I60" s="26">
        <f t="shared" si="23"/>
        <v>0.12420227314167628</v>
      </c>
      <c r="J60" s="198">
        <f t="shared" si="3"/>
        <v>70755</v>
      </c>
      <c r="K60" s="201">
        <f t="shared" si="24"/>
        <v>0.16295410891704781</v>
      </c>
    </row>
    <row r="61" spans="2:11" ht="14.1" customHeight="1" x14ac:dyDescent="0.25">
      <c r="B61" s="111"/>
      <c r="C61" s="258" t="s">
        <v>304</v>
      </c>
      <c r="D61" s="105">
        <f t="shared" ref="D61:I61" si="25">SUM(D55:D60)</f>
        <v>296811</v>
      </c>
      <c r="E61" s="161">
        <f t="shared" si="25"/>
        <v>1</v>
      </c>
      <c r="F61" s="105">
        <f t="shared" si="25"/>
        <v>104485</v>
      </c>
      <c r="G61" s="161">
        <f t="shared" si="25"/>
        <v>1</v>
      </c>
      <c r="H61" s="105">
        <f t="shared" si="25"/>
        <v>32906</v>
      </c>
      <c r="I61" s="161">
        <f t="shared" si="25"/>
        <v>1</v>
      </c>
      <c r="J61" s="105">
        <f t="shared" si="3"/>
        <v>434202</v>
      </c>
      <c r="K61" s="261">
        <f>SUM(K55:K60)</f>
        <v>1</v>
      </c>
    </row>
    <row r="62" spans="2:11" ht="14.1" customHeight="1" x14ac:dyDescent="0.25">
      <c r="B62" s="110" t="s">
        <v>288</v>
      </c>
      <c r="C62" s="274" t="s">
        <v>444</v>
      </c>
      <c r="D62" s="25">
        <v>31143</v>
      </c>
      <c r="E62" s="26">
        <f>D62/$D$68</f>
        <v>0.10220571102264783</v>
      </c>
      <c r="F62" s="25">
        <v>10403</v>
      </c>
      <c r="G62" s="26">
        <f>F62/$F$68</f>
        <v>0.1167682481956651</v>
      </c>
      <c r="H62" s="25">
        <v>6835</v>
      </c>
      <c r="I62" s="26">
        <f>H62/$H$68</f>
        <v>0.22540645714474161</v>
      </c>
      <c r="J62" s="198">
        <f t="shared" si="3"/>
        <v>48381</v>
      </c>
      <c r="K62" s="201">
        <f>J62/$J$68</f>
        <v>0.11407304013222579</v>
      </c>
    </row>
    <row r="63" spans="2:11" ht="14.1" customHeight="1" x14ac:dyDescent="0.25">
      <c r="B63" s="111"/>
      <c r="C63" s="274" t="s">
        <v>446</v>
      </c>
      <c r="D63" s="25">
        <v>68443</v>
      </c>
      <c r="E63" s="26">
        <f t="shared" ref="E63:E67" si="26">D63/$D$68</f>
        <v>0.22461758595906259</v>
      </c>
      <c r="F63" s="25">
        <v>20088</v>
      </c>
      <c r="G63" s="26">
        <f t="shared" ref="G63:G67" si="27">F63/$F$68</f>
        <v>0.22547732094150924</v>
      </c>
      <c r="H63" s="25">
        <v>6867</v>
      </c>
      <c r="I63" s="26">
        <f t="shared" ref="I63:I67" si="28">H63/$H$68</f>
        <v>0.22646176169904034</v>
      </c>
      <c r="J63" s="198">
        <f t="shared" si="3"/>
        <v>95398</v>
      </c>
      <c r="K63" s="201">
        <f t="shared" ref="K63:K67" si="29">J63/$J$68</f>
        <v>0.22493003208974754</v>
      </c>
    </row>
    <row r="64" spans="2:11" ht="14.1" customHeight="1" x14ac:dyDescent="0.25">
      <c r="B64" s="111"/>
      <c r="C64" s="274" t="s">
        <v>447</v>
      </c>
      <c r="D64" s="25">
        <v>39614</v>
      </c>
      <c r="E64" s="26">
        <f t="shared" si="26"/>
        <v>0.13000600573005719</v>
      </c>
      <c r="F64" s="25">
        <v>11521</v>
      </c>
      <c r="G64" s="26">
        <f t="shared" si="27"/>
        <v>0.1293172149824337</v>
      </c>
      <c r="H64" s="25">
        <v>3628</v>
      </c>
      <c r="I64" s="26">
        <f t="shared" si="28"/>
        <v>0.11964515384361706</v>
      </c>
      <c r="J64" s="198">
        <f t="shared" si="3"/>
        <v>54763</v>
      </c>
      <c r="K64" s="201">
        <f t="shared" si="29"/>
        <v>0.12912056172383954</v>
      </c>
    </row>
    <row r="65" spans="2:11" ht="14.1" customHeight="1" x14ac:dyDescent="0.25">
      <c r="B65" s="111"/>
      <c r="C65" s="274" t="s">
        <v>448</v>
      </c>
      <c r="D65" s="25">
        <v>60494</v>
      </c>
      <c r="E65" s="26">
        <f t="shared" si="26"/>
        <v>0.19853040113682235</v>
      </c>
      <c r="F65" s="25">
        <v>15875</v>
      </c>
      <c r="G65" s="26">
        <f t="shared" si="27"/>
        <v>0.17818859368510848</v>
      </c>
      <c r="H65" s="25">
        <v>4840</v>
      </c>
      <c r="I65" s="26">
        <f t="shared" si="28"/>
        <v>0.15961481383768097</v>
      </c>
      <c r="J65" s="198">
        <f t="shared" si="3"/>
        <v>81209</v>
      </c>
      <c r="K65" s="201">
        <f t="shared" si="29"/>
        <v>0.1914751145304546</v>
      </c>
    </row>
    <row r="66" spans="2:11" ht="14.1" customHeight="1" x14ac:dyDescent="0.25">
      <c r="B66" s="111"/>
      <c r="C66" s="274" t="s">
        <v>449</v>
      </c>
      <c r="D66" s="25">
        <v>54521</v>
      </c>
      <c r="E66" s="26">
        <f t="shared" si="26"/>
        <v>0.17892809204847904</v>
      </c>
      <c r="F66" s="25">
        <v>14774</v>
      </c>
      <c r="G66" s="26">
        <f t="shared" si="27"/>
        <v>0.16583044303016017</v>
      </c>
      <c r="H66" s="25">
        <v>4026</v>
      </c>
      <c r="I66" s="26">
        <f t="shared" si="28"/>
        <v>0.13277050423770734</v>
      </c>
      <c r="J66" s="198">
        <f t="shared" si="3"/>
        <v>73321</v>
      </c>
      <c r="K66" s="201">
        <f t="shared" si="29"/>
        <v>0.17287673622982011</v>
      </c>
    </row>
    <row r="67" spans="2:11" ht="14.1" customHeight="1" x14ac:dyDescent="0.25">
      <c r="B67" s="111"/>
      <c r="C67" s="274" t="s">
        <v>445</v>
      </c>
      <c r="D67" s="25">
        <v>50494</v>
      </c>
      <c r="E67" s="26">
        <f t="shared" si="26"/>
        <v>0.165712204102931</v>
      </c>
      <c r="F67" s="25">
        <v>16430</v>
      </c>
      <c r="G67" s="26">
        <f t="shared" si="27"/>
        <v>0.18441817916512329</v>
      </c>
      <c r="H67" s="25">
        <v>4127</v>
      </c>
      <c r="I67" s="26">
        <f t="shared" si="28"/>
        <v>0.13610130923721267</v>
      </c>
      <c r="J67" s="198">
        <f t="shared" si="3"/>
        <v>71051</v>
      </c>
      <c r="K67" s="201">
        <f t="shared" si="29"/>
        <v>0.16752451529391238</v>
      </c>
    </row>
    <row r="68" spans="2:11" ht="14.1" customHeight="1" x14ac:dyDescent="0.25">
      <c r="B68" s="109"/>
      <c r="C68" s="258" t="s">
        <v>304</v>
      </c>
      <c r="D68" s="105">
        <f t="shared" ref="D68:I68" si="30">SUM(D62:D67)</f>
        <v>304709</v>
      </c>
      <c r="E68" s="161">
        <f t="shared" si="30"/>
        <v>0.99999999999999989</v>
      </c>
      <c r="F68" s="105">
        <f t="shared" si="30"/>
        <v>89091</v>
      </c>
      <c r="G68" s="161">
        <f t="shared" si="30"/>
        <v>1</v>
      </c>
      <c r="H68" s="105">
        <f t="shared" si="30"/>
        <v>30323</v>
      </c>
      <c r="I68" s="161">
        <f t="shared" si="30"/>
        <v>0.99999999999999989</v>
      </c>
      <c r="J68" s="105">
        <f t="shared" si="3"/>
        <v>424123</v>
      </c>
      <c r="K68" s="261">
        <f>SUM(K62:K67)</f>
        <v>1</v>
      </c>
    </row>
    <row r="69" spans="2:11" ht="14.1" customHeight="1" x14ac:dyDescent="0.25">
      <c r="B69" s="111" t="s">
        <v>289</v>
      </c>
      <c r="C69" s="274" t="s">
        <v>444</v>
      </c>
      <c r="D69" s="25">
        <v>35781</v>
      </c>
      <c r="E69" s="26">
        <f>D69/$D$75</f>
        <v>0.11930539393353362</v>
      </c>
      <c r="F69" s="25">
        <v>11515</v>
      </c>
      <c r="G69" s="26">
        <f>F69/$F$75</f>
        <v>0.12777266119994229</v>
      </c>
      <c r="H69" s="25">
        <v>7324</v>
      </c>
      <c r="I69" s="26">
        <f>H69/$H$75</f>
        <v>0.245163018008971</v>
      </c>
      <c r="J69" s="198">
        <f t="shared" si="3"/>
        <v>54620</v>
      </c>
      <c r="K69" s="201">
        <f>J69/$J$75</f>
        <v>0.13007673145894558</v>
      </c>
    </row>
    <row r="70" spans="2:11" ht="14.1" customHeight="1" x14ac:dyDescent="0.25">
      <c r="B70" s="111"/>
      <c r="C70" s="274" t="s">
        <v>446</v>
      </c>
      <c r="D70" s="25">
        <v>64161</v>
      </c>
      <c r="E70" s="26">
        <f t="shared" ref="E70:E74" si="31">D70/$D$75</f>
        <v>0.21393346692852214</v>
      </c>
      <c r="F70" s="25">
        <v>18836</v>
      </c>
      <c r="G70" s="26">
        <f t="shared" ref="G70:G74" si="32">F70/$F$75</f>
        <v>0.20900788939314921</v>
      </c>
      <c r="H70" s="25">
        <v>6433</v>
      </c>
      <c r="I70" s="26">
        <f t="shared" ref="I70:I74" si="33">H70/$H$75</f>
        <v>0.21533775189127669</v>
      </c>
      <c r="J70" s="198">
        <f t="shared" si="3"/>
        <v>89430</v>
      </c>
      <c r="K70" s="201">
        <f t="shared" ref="K70:K74" si="34">J70/$J$75</f>
        <v>0.21297623753887776</v>
      </c>
    </row>
    <row r="71" spans="2:11" ht="14.1" customHeight="1" x14ac:dyDescent="0.25">
      <c r="B71" s="111"/>
      <c r="C71" s="274" t="s">
        <v>447</v>
      </c>
      <c r="D71" s="25">
        <v>39112</v>
      </c>
      <c r="E71" s="26">
        <f t="shared" si="31"/>
        <v>0.13041202223326254</v>
      </c>
      <c r="F71" s="25">
        <v>11065</v>
      </c>
      <c r="G71" s="26">
        <f t="shared" si="32"/>
        <v>0.12277937439664451</v>
      </c>
      <c r="H71" s="25">
        <v>3368</v>
      </c>
      <c r="I71" s="26">
        <f t="shared" si="33"/>
        <v>0.11274017540336079</v>
      </c>
      <c r="J71" s="198">
        <f t="shared" si="3"/>
        <v>53545</v>
      </c>
      <c r="K71" s="201">
        <f t="shared" si="34"/>
        <v>0.12751663467537971</v>
      </c>
    </row>
    <row r="72" spans="2:11" ht="14.1" customHeight="1" x14ac:dyDescent="0.25">
      <c r="B72" s="111"/>
      <c r="C72" s="274" t="s">
        <v>448</v>
      </c>
      <c r="D72" s="25">
        <v>56872</v>
      </c>
      <c r="E72" s="26">
        <f t="shared" si="31"/>
        <v>0.18962959011173314</v>
      </c>
      <c r="F72" s="25">
        <v>15381</v>
      </c>
      <c r="G72" s="26">
        <f t="shared" si="32"/>
        <v>0.17067054293671841</v>
      </c>
      <c r="H72" s="25">
        <v>4533</v>
      </c>
      <c r="I72" s="26">
        <f t="shared" si="33"/>
        <v>0.15173729664591284</v>
      </c>
      <c r="J72" s="198">
        <f t="shared" si="3"/>
        <v>76786</v>
      </c>
      <c r="K72" s="201">
        <f t="shared" si="34"/>
        <v>0.18286473639338327</v>
      </c>
    </row>
    <row r="73" spans="2:11" ht="14.1" customHeight="1" x14ac:dyDescent="0.25">
      <c r="B73" s="111"/>
      <c r="C73" s="274" t="s">
        <v>449</v>
      </c>
      <c r="D73" s="25">
        <v>55973</v>
      </c>
      <c r="E73" s="26">
        <f t="shared" si="31"/>
        <v>0.18663203417013713</v>
      </c>
      <c r="F73" s="25">
        <v>15773</v>
      </c>
      <c r="G73" s="26">
        <f t="shared" si="32"/>
        <v>0.1750202505520356</v>
      </c>
      <c r="H73" s="25">
        <v>4157</v>
      </c>
      <c r="I73" s="26">
        <f t="shared" si="33"/>
        <v>0.13915110129209346</v>
      </c>
      <c r="J73" s="198">
        <f t="shared" si="3"/>
        <v>75903</v>
      </c>
      <c r="K73" s="201">
        <f t="shared" si="34"/>
        <v>0.18076188480278921</v>
      </c>
    </row>
    <row r="74" spans="2:11" ht="14.1" customHeight="1" x14ac:dyDescent="0.25">
      <c r="B74" s="111"/>
      <c r="C74" s="274" t="s">
        <v>445</v>
      </c>
      <c r="D74" s="25">
        <v>48012</v>
      </c>
      <c r="E74" s="26">
        <f t="shared" si="31"/>
        <v>0.16008749262281144</v>
      </c>
      <c r="F74" s="25">
        <v>17551</v>
      </c>
      <c r="G74" s="26">
        <f t="shared" si="32"/>
        <v>0.19474928152150997</v>
      </c>
      <c r="H74" s="25">
        <v>4059</v>
      </c>
      <c r="I74" s="26">
        <f t="shared" si="33"/>
        <v>0.13587065675838522</v>
      </c>
      <c r="J74" s="198">
        <f t="shared" si="3"/>
        <v>69622</v>
      </c>
      <c r="K74" s="201">
        <f t="shared" si="34"/>
        <v>0.16580377513062447</v>
      </c>
    </row>
    <row r="75" spans="2:11" ht="14.1" customHeight="1" x14ac:dyDescent="0.25">
      <c r="B75" s="111"/>
      <c r="C75" s="258" t="s">
        <v>304</v>
      </c>
      <c r="D75" s="105">
        <f t="shared" ref="D75:I75" si="35">SUM(D69:D74)</f>
        <v>299911</v>
      </c>
      <c r="E75" s="161">
        <f t="shared" si="35"/>
        <v>0.99999999999999989</v>
      </c>
      <c r="F75" s="105">
        <f t="shared" si="35"/>
        <v>90121</v>
      </c>
      <c r="G75" s="161">
        <f t="shared" si="35"/>
        <v>1</v>
      </c>
      <c r="H75" s="105">
        <f t="shared" si="35"/>
        <v>29874</v>
      </c>
      <c r="I75" s="161">
        <f t="shared" si="35"/>
        <v>1</v>
      </c>
      <c r="J75" s="105">
        <f t="shared" si="3"/>
        <v>419906</v>
      </c>
      <c r="K75" s="261">
        <f>SUM(K69:K74)</f>
        <v>1</v>
      </c>
    </row>
    <row r="76" spans="2:11" ht="23.25" customHeight="1" thickBot="1" x14ac:dyDescent="0.3">
      <c r="B76" s="731" t="s">
        <v>114</v>
      </c>
      <c r="C76" s="732"/>
      <c r="D76" s="289">
        <f>D33+D40+D47+D54+D61+D68+D75</f>
        <v>2095288</v>
      </c>
      <c r="E76" s="290">
        <f>D76/$J$76</f>
        <v>0.6894869178379478</v>
      </c>
      <c r="F76" s="289">
        <f>F33+F40+F47+F54+F61+F68+F75</f>
        <v>724064</v>
      </c>
      <c r="G76" s="290">
        <f>F76/$J$76</f>
        <v>0.23826445609263061</v>
      </c>
      <c r="H76" s="289">
        <f>H33+H40+H47+H54+H61+H68+H75</f>
        <v>219557</v>
      </c>
      <c r="I76" s="290">
        <f>H76/$J$76</f>
        <v>7.2248626069421631E-2</v>
      </c>
      <c r="J76" s="289">
        <f>J33+J40+J47+J54+J61+J68+J75</f>
        <v>3038909</v>
      </c>
      <c r="K76" s="291">
        <f>(K33+K54)/2</f>
        <v>1</v>
      </c>
    </row>
    <row r="77" spans="2:11" ht="14.1" customHeight="1" x14ac:dyDescent="0.25"/>
    <row r="78" spans="2:11" ht="14.1" customHeight="1" x14ac:dyDescent="0.25">
      <c r="B78" s="3"/>
      <c r="C78" s="3"/>
    </row>
    <row r="79" spans="2:11" ht="14.1" customHeight="1" x14ac:dyDescent="0.25">
      <c r="B79" s="14"/>
      <c r="C79" s="3"/>
    </row>
    <row r="80" spans="2:11" ht="14.1" customHeight="1" x14ac:dyDescent="0.25"/>
    <row r="81" ht="14.1" customHeight="1" x14ac:dyDescent="0.25"/>
    <row r="82" ht="14.1" customHeight="1" x14ac:dyDescent="0.25"/>
    <row r="83" ht="30" customHeight="1" x14ac:dyDescent="0.25"/>
  </sheetData>
  <mergeCells count="31">
    <mergeCell ref="B76:C76"/>
    <mergeCell ref="B25:B26"/>
    <mergeCell ref="C25:C26"/>
    <mergeCell ref="D25:E25"/>
    <mergeCell ref="F25:G25"/>
    <mergeCell ref="H25:I25"/>
    <mergeCell ref="J25:K25"/>
    <mergeCell ref="K8:L8"/>
    <mergeCell ref="B9:D9"/>
    <mergeCell ref="E9:F9"/>
    <mergeCell ref="G9:H9"/>
    <mergeCell ref="I9:J9"/>
    <mergeCell ref="K9:L9"/>
    <mergeCell ref="B7:B8"/>
    <mergeCell ref="C7:D7"/>
    <mergeCell ref="E7:F7"/>
    <mergeCell ref="G7:H7"/>
    <mergeCell ref="I7:J7"/>
    <mergeCell ref="K7:L7"/>
    <mergeCell ref="C8:D8"/>
    <mergeCell ref="E8:F8"/>
    <mergeCell ref="G8:H8"/>
    <mergeCell ref="I8:J8"/>
    <mergeCell ref="B5:B6"/>
    <mergeCell ref="C5:D6"/>
    <mergeCell ref="E5:H5"/>
    <mergeCell ref="I5:L5"/>
    <mergeCell ref="E6:F6"/>
    <mergeCell ref="G6:H6"/>
    <mergeCell ref="I6:J6"/>
    <mergeCell ref="K6:L6"/>
  </mergeCells>
  <hyperlinks>
    <hyperlink ref="A1" location="Index!A1" display="Index"/>
  </hyperlinks>
  <pageMargins left="0.78740157499999996" right="0.78740157499999996" top="0.984251969" bottom="0.984251969" header="0.5" footer="0.5"/>
  <pageSetup paperSize="9" scale="5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36"/>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20.33203125" customWidth="1"/>
    <col min="3" max="3" width="12.5546875" customWidth="1"/>
    <col min="4" max="9" width="16.6640625" customWidth="1"/>
    <col min="10" max="11" width="16.6640625" style="13" customWidth="1"/>
    <col min="12" max="12" width="16.6640625" customWidth="1"/>
    <col min="13" max="15" width="11.44140625" customWidth="1"/>
    <col min="16" max="19" width="10.6640625" customWidth="1"/>
  </cols>
  <sheetData>
    <row r="1" spans="1:16" x14ac:dyDescent="0.25">
      <c r="A1" s="34" t="s">
        <v>109</v>
      </c>
    </row>
    <row r="2" spans="1:16" x14ac:dyDescent="0.25">
      <c r="B2" s="7"/>
      <c r="C2" s="7"/>
      <c r="D2" s="7"/>
      <c r="E2" s="7"/>
      <c r="F2" s="7"/>
      <c r="G2" s="7"/>
      <c r="H2" s="7"/>
    </row>
    <row r="3" spans="1:16" s="22" customFormat="1" ht="15.6" x14ac:dyDescent="0.3">
      <c r="A3" s="23" t="s">
        <v>37</v>
      </c>
      <c r="B3" s="76" t="s">
        <v>137</v>
      </c>
      <c r="C3" s="21"/>
      <c r="D3" s="21"/>
      <c r="E3" s="21"/>
      <c r="F3" s="21"/>
      <c r="G3" s="21"/>
      <c r="H3" s="21"/>
      <c r="I3" s="23"/>
      <c r="J3" s="41"/>
      <c r="K3" s="19"/>
    </row>
    <row r="4" spans="1:16" ht="13.8" thickBot="1" x14ac:dyDescent="0.3">
      <c r="B4" s="14"/>
      <c r="C4" s="14"/>
      <c r="D4" s="14"/>
      <c r="E4" s="14"/>
      <c r="F4" s="14"/>
      <c r="G4" s="14"/>
      <c r="H4" s="14"/>
      <c r="K4"/>
    </row>
    <row r="5" spans="1:16" ht="20.100000000000001" customHeight="1" x14ac:dyDescent="0.25">
      <c r="A5" s="13"/>
      <c r="B5" s="746" t="s">
        <v>305</v>
      </c>
      <c r="C5" s="747"/>
      <c r="D5" s="590" t="s">
        <v>160</v>
      </c>
      <c r="E5" s="590"/>
      <c r="F5" s="590"/>
      <c r="G5" s="590"/>
      <c r="H5" s="750" t="s">
        <v>162</v>
      </c>
      <c r="I5" s="750"/>
      <c r="J5" s="750"/>
      <c r="K5" s="751"/>
    </row>
    <row r="6" spans="1:16" ht="20.100000000000001" customHeight="1" x14ac:dyDescent="0.25">
      <c r="A6" s="13"/>
      <c r="B6" s="748"/>
      <c r="C6" s="749"/>
      <c r="D6" s="599" t="s">
        <v>165</v>
      </c>
      <c r="E6" s="599"/>
      <c r="F6" s="599" t="s">
        <v>169</v>
      </c>
      <c r="G6" s="599"/>
      <c r="H6" s="599" t="s">
        <v>165</v>
      </c>
      <c r="I6" s="599"/>
      <c r="J6" s="599" t="s">
        <v>169</v>
      </c>
      <c r="K6" s="655"/>
    </row>
    <row r="7" spans="1:16" ht="50.25" customHeight="1" x14ac:dyDescent="0.25">
      <c r="A7" s="13"/>
      <c r="B7" s="710" t="s">
        <v>582</v>
      </c>
      <c r="C7" s="745"/>
      <c r="D7" s="576" t="s">
        <v>309</v>
      </c>
      <c r="E7" s="576"/>
      <c r="F7" s="576" t="s">
        <v>306</v>
      </c>
      <c r="G7" s="576"/>
      <c r="H7" s="576" t="s">
        <v>566</v>
      </c>
      <c r="I7" s="576"/>
      <c r="J7" s="576" t="s">
        <v>122</v>
      </c>
      <c r="K7" s="718"/>
    </row>
    <row r="8" spans="1:16" ht="20.100000000000001" customHeight="1" thickBot="1" x14ac:dyDescent="0.3">
      <c r="A8" s="13"/>
      <c r="B8" s="740" t="s">
        <v>114</v>
      </c>
      <c r="C8" s="741"/>
      <c r="D8" s="742" t="s">
        <v>307</v>
      </c>
      <c r="E8" s="742"/>
      <c r="F8" s="743">
        <v>1</v>
      </c>
      <c r="G8" s="742"/>
      <c r="H8" s="742" t="s">
        <v>307</v>
      </c>
      <c r="I8" s="742"/>
      <c r="J8" s="743">
        <v>1</v>
      </c>
      <c r="K8" s="744"/>
      <c r="L8" s="12"/>
      <c r="M8" s="12"/>
      <c r="N8" s="12"/>
      <c r="O8" s="12"/>
      <c r="P8" s="12"/>
    </row>
    <row r="9" spans="1:16" s="12" customFormat="1" ht="21.9" customHeight="1" x14ac:dyDescent="0.25">
      <c r="A9" s="37"/>
      <c r="J9" s="37"/>
      <c r="K9" s="57"/>
    </row>
    <row r="10" spans="1:16" s="12" customFormat="1" ht="15.6" x14ac:dyDescent="0.3">
      <c r="A10" s="35"/>
      <c r="B10" s="339" t="s">
        <v>531</v>
      </c>
      <c r="C10" s="19"/>
      <c r="D10" s="19"/>
      <c r="E10" s="339" t="s">
        <v>532</v>
      </c>
      <c r="F10"/>
      <c r="G10"/>
      <c r="H10"/>
      <c r="I10"/>
      <c r="J10"/>
      <c r="K10"/>
      <c r="L10"/>
      <c r="M10"/>
      <c r="N10"/>
      <c r="O10"/>
      <c r="P10"/>
    </row>
    <row r="11" spans="1:16" x14ac:dyDescent="0.25">
      <c r="A11"/>
      <c r="E11" s="333"/>
      <c r="J11"/>
      <c r="K11"/>
    </row>
    <row r="12" spans="1:16" ht="13.8" x14ac:dyDescent="0.25">
      <c r="A12"/>
      <c r="B12" s="59" t="s">
        <v>24</v>
      </c>
      <c r="E12" s="369" t="s">
        <v>503</v>
      </c>
      <c r="J12"/>
      <c r="K12"/>
    </row>
    <row r="13" spans="1:16" ht="13.8" x14ac:dyDescent="0.25">
      <c r="A13"/>
      <c r="B13" s="60" t="s">
        <v>0</v>
      </c>
      <c r="C13" s="59"/>
      <c r="D13" s="79"/>
      <c r="E13" s="369" t="s">
        <v>495</v>
      </c>
      <c r="F13" s="59"/>
      <c r="G13" s="59"/>
      <c r="H13" s="59"/>
      <c r="I13" s="59"/>
      <c r="J13" s="59"/>
      <c r="K13" s="59"/>
      <c r="L13" s="59"/>
      <c r="M13" s="59"/>
      <c r="N13" s="59"/>
      <c r="O13" s="59"/>
      <c r="P13" s="59"/>
    </row>
    <row r="14" spans="1:16" ht="13.8" x14ac:dyDescent="0.25">
      <c r="A14"/>
      <c r="B14" s="60" t="s">
        <v>308</v>
      </c>
      <c r="C14" s="59"/>
      <c r="D14" s="79"/>
      <c r="E14" s="60"/>
      <c r="F14" s="59"/>
      <c r="G14" s="59"/>
      <c r="H14" s="59"/>
      <c r="I14" s="59"/>
      <c r="J14" s="59"/>
      <c r="K14" s="59"/>
      <c r="L14" s="59"/>
      <c r="M14" s="59"/>
      <c r="N14" s="59"/>
      <c r="O14" s="59"/>
      <c r="P14" s="59"/>
    </row>
    <row r="15" spans="1:16" s="59" customFormat="1" ht="13.8" x14ac:dyDescent="0.25">
      <c r="B15" s="60" t="s">
        <v>33</v>
      </c>
    </row>
    <row r="16" spans="1:16" s="59" customFormat="1" ht="13.8" x14ac:dyDescent="0.25">
      <c r="B16" s="60" t="s">
        <v>34</v>
      </c>
    </row>
    <row r="17" spans="1:16" s="59" customFormat="1" ht="12.75" customHeight="1" x14ac:dyDescent="0.25">
      <c r="B17"/>
      <c r="C17"/>
      <c r="E17" s="189"/>
      <c r="F17" s="190"/>
      <c r="G17" s="190"/>
      <c r="H17" s="84"/>
      <c r="I17" s="84"/>
      <c r="J17" s="84"/>
      <c r="K17" s="84"/>
      <c r="L17" s="84"/>
      <c r="M17" s="77"/>
      <c r="N17" s="77"/>
      <c r="O17"/>
      <c r="P17"/>
    </row>
    <row r="18" spans="1:16" ht="12.75" customHeight="1" x14ac:dyDescent="0.25">
      <c r="A18"/>
      <c r="D18" s="4"/>
      <c r="E18" s="4"/>
      <c r="F18" s="4"/>
      <c r="G18" s="4"/>
      <c r="H18" s="4"/>
      <c r="I18" s="4"/>
      <c r="J18" s="4"/>
      <c r="K18" s="4"/>
      <c r="L18" s="4"/>
      <c r="M18" s="77"/>
      <c r="N18" s="77"/>
    </row>
    <row r="19" spans="1:16" ht="12.75" customHeight="1" x14ac:dyDescent="0.3">
      <c r="A19"/>
      <c r="B19" s="371" t="s">
        <v>534</v>
      </c>
      <c r="C19" s="165"/>
    </row>
    <row r="20" spans="1:16" ht="13.8" thickBot="1" x14ac:dyDescent="0.3">
      <c r="A20" s="5"/>
      <c r="K20"/>
    </row>
    <row r="21" spans="1:16" ht="30" customHeight="1" x14ac:dyDescent="0.25">
      <c r="A21" s="5"/>
      <c r="B21" s="736" t="s">
        <v>305</v>
      </c>
      <c r="C21" s="737"/>
      <c r="D21" s="585" t="s">
        <v>196</v>
      </c>
      <c r="E21" s="663"/>
      <c r="F21" s="578" t="s">
        <v>177</v>
      </c>
      <c r="G21" s="664"/>
      <c r="H21" s="585" t="s">
        <v>176</v>
      </c>
      <c r="I21" s="663"/>
      <c r="J21" s="578" t="s">
        <v>162</v>
      </c>
      <c r="K21" s="579"/>
    </row>
    <row r="22" spans="1:16" ht="28.5" customHeight="1" x14ac:dyDescent="0.25">
      <c r="A22"/>
      <c r="B22" s="738"/>
      <c r="C22" s="739"/>
      <c r="D22" s="20" t="s">
        <v>165</v>
      </c>
      <c r="E22" s="20" t="s">
        <v>169</v>
      </c>
      <c r="F22" s="20" t="s">
        <v>165</v>
      </c>
      <c r="G22" s="20" t="s">
        <v>169</v>
      </c>
      <c r="H22" s="20" t="s">
        <v>165</v>
      </c>
      <c r="I22" s="20" t="s">
        <v>169</v>
      </c>
      <c r="J22" s="20" t="s">
        <v>165</v>
      </c>
      <c r="K22" s="310" t="s">
        <v>169</v>
      </c>
    </row>
    <row r="23" spans="1:16" ht="15" customHeight="1" x14ac:dyDescent="0.25">
      <c r="A23"/>
      <c r="B23" s="702" t="s">
        <v>249</v>
      </c>
      <c r="C23" s="703"/>
      <c r="D23" s="102">
        <v>164213</v>
      </c>
      <c r="E23" s="103">
        <f>D23/D35</f>
        <v>7.8372519672713248E-2</v>
      </c>
      <c r="F23" s="102">
        <v>62420</v>
      </c>
      <c r="G23" s="103">
        <f>F23/F35</f>
        <v>8.6207849029920014E-2</v>
      </c>
      <c r="H23" s="102">
        <v>16698</v>
      </c>
      <c r="I23" s="103">
        <f>H23/H35</f>
        <v>7.6053143375068882E-2</v>
      </c>
      <c r="J23" s="209">
        <f>D23+F23+H23</f>
        <v>243331</v>
      </c>
      <c r="K23" s="197">
        <f>J23/J35</f>
        <v>8.0071828409471954E-2</v>
      </c>
    </row>
    <row r="24" spans="1:16" ht="15" customHeight="1" x14ac:dyDescent="0.25">
      <c r="A24"/>
      <c r="B24" s="702" t="s">
        <v>275</v>
      </c>
      <c r="C24" s="703"/>
      <c r="D24" s="29">
        <v>156980</v>
      </c>
      <c r="E24" s="30">
        <f>D24/D35</f>
        <v>7.4920488257461504E-2</v>
      </c>
      <c r="F24" s="29">
        <v>57787</v>
      </c>
      <c r="G24" s="30">
        <f>F24/F35</f>
        <v>7.980924338180051E-2</v>
      </c>
      <c r="H24" s="29">
        <v>15557</v>
      </c>
      <c r="I24" s="30">
        <f>H24/H35</f>
        <v>7.0856315216549684E-2</v>
      </c>
      <c r="J24" s="209">
        <f t="shared" ref="J24:J34" si="0">D24+F24+H24</f>
        <v>230324</v>
      </c>
      <c r="K24" s="197">
        <f>J24/J35</f>
        <v>7.5791673919817934E-2</v>
      </c>
    </row>
    <row r="25" spans="1:16" ht="15" customHeight="1" x14ac:dyDescent="0.25">
      <c r="A25"/>
      <c r="B25" s="702" t="s">
        <v>250</v>
      </c>
      <c r="C25" s="703"/>
      <c r="D25" s="29">
        <v>185172</v>
      </c>
      <c r="E25" s="30">
        <f>D25/D35</f>
        <v>8.8375440512235073E-2</v>
      </c>
      <c r="F25" s="29">
        <v>63290</v>
      </c>
      <c r="G25" s="30">
        <f>F25/F35</f>
        <v>8.7409400274008925E-2</v>
      </c>
      <c r="H25" s="29">
        <v>17784</v>
      </c>
      <c r="I25" s="30">
        <f>H25/H35</f>
        <v>8.0999467108769027E-2</v>
      </c>
      <c r="J25" s="209">
        <f t="shared" si="0"/>
        <v>266246</v>
      </c>
      <c r="K25" s="197">
        <f>J25/J35</f>
        <v>8.7612363515985503E-2</v>
      </c>
    </row>
    <row r="26" spans="1:16" ht="15" customHeight="1" x14ac:dyDescent="0.25">
      <c r="A26"/>
      <c r="B26" s="702" t="s">
        <v>251</v>
      </c>
      <c r="C26" s="703"/>
      <c r="D26" s="29">
        <v>180468</v>
      </c>
      <c r="E26" s="30">
        <f>D26/D35</f>
        <v>8.6130403075854012E-2</v>
      </c>
      <c r="F26" s="29">
        <v>59618</v>
      </c>
      <c r="G26" s="30">
        <f>F26/F35</f>
        <v>8.2338025367923284E-2</v>
      </c>
      <c r="H26" s="29">
        <v>16897</v>
      </c>
      <c r="I26" s="30">
        <f>H26/H35</f>
        <v>7.6959513930323339E-2</v>
      </c>
      <c r="J26" s="209">
        <f t="shared" si="0"/>
        <v>256983</v>
      </c>
      <c r="K26" s="197">
        <f>J26/J35</f>
        <v>8.4564230123376508E-2</v>
      </c>
    </row>
    <row r="27" spans="1:16" ht="15" customHeight="1" x14ac:dyDescent="0.25">
      <c r="A27"/>
      <c r="B27" s="702" t="s">
        <v>252</v>
      </c>
      <c r="C27" s="703"/>
      <c r="D27" s="29">
        <v>195790</v>
      </c>
      <c r="E27" s="30">
        <f>D27/D35</f>
        <v>9.3443001630324804E-2</v>
      </c>
      <c r="F27" s="29">
        <v>62261</v>
      </c>
      <c r="G27" s="30">
        <f>F27/F35</f>
        <v>8.5988255181862372E-2</v>
      </c>
      <c r="H27" s="29">
        <v>17967</v>
      </c>
      <c r="I27" s="30">
        <f>H27/H35</f>
        <v>8.1832963649530646E-2</v>
      </c>
      <c r="J27" s="209">
        <f t="shared" si="0"/>
        <v>276018</v>
      </c>
      <c r="K27" s="197">
        <f>J27/J35</f>
        <v>9.082799122974726E-2</v>
      </c>
    </row>
    <row r="28" spans="1:16" ht="15" customHeight="1" x14ac:dyDescent="0.25">
      <c r="A28"/>
      <c r="B28" s="702" t="s">
        <v>253</v>
      </c>
      <c r="C28" s="703"/>
      <c r="D28" s="29">
        <v>187250</v>
      </c>
      <c r="E28" s="30">
        <f>D28/D35</f>
        <v>8.9367189617847287E-2</v>
      </c>
      <c r="F28" s="29">
        <v>59575</v>
      </c>
      <c r="G28" s="30">
        <f>F28/F35</f>
        <v>8.2278638352410838E-2</v>
      </c>
      <c r="H28" s="29">
        <v>18320</v>
      </c>
      <c r="I28" s="30">
        <f>H28/H35</f>
        <v>8.3440746594278484E-2</v>
      </c>
      <c r="J28" s="209">
        <f t="shared" si="0"/>
        <v>265145</v>
      </c>
      <c r="K28" s="197">
        <f>J28/J35</f>
        <v>8.7250062440171791E-2</v>
      </c>
    </row>
    <row r="29" spans="1:16" ht="15" customHeight="1" x14ac:dyDescent="0.25">
      <c r="A29"/>
      <c r="B29" s="702" t="s">
        <v>254</v>
      </c>
      <c r="C29" s="703"/>
      <c r="D29" s="29">
        <v>181902</v>
      </c>
      <c r="E29" s="30">
        <f>D29/D35</f>
        <v>8.6814795865771191E-2</v>
      </c>
      <c r="F29" s="29">
        <v>58582</v>
      </c>
      <c r="G29" s="30">
        <f>F29/F35</f>
        <v>8.0907212622088651E-2</v>
      </c>
      <c r="H29" s="29">
        <v>19265</v>
      </c>
      <c r="I29" s="30">
        <f>H29/H35</f>
        <v>8.7744868075260635E-2</v>
      </c>
      <c r="J29" s="209">
        <f t="shared" si="0"/>
        <v>259749</v>
      </c>
      <c r="K29" s="197">
        <f>J29/J35</f>
        <v>8.5474425196674197E-2</v>
      </c>
    </row>
    <row r="30" spans="1:16" ht="15" customHeight="1" x14ac:dyDescent="0.25">
      <c r="A30"/>
      <c r="B30" s="702" t="s">
        <v>276</v>
      </c>
      <c r="C30" s="703"/>
      <c r="D30" s="29">
        <v>164932</v>
      </c>
      <c r="E30" s="30">
        <f>D30/D35</f>
        <v>7.871567059039139E-2</v>
      </c>
      <c r="F30" s="29">
        <v>57814</v>
      </c>
      <c r="G30" s="30">
        <f>F30/F35</f>
        <v>7.9846532903168788E-2</v>
      </c>
      <c r="H30" s="29">
        <v>18182</v>
      </c>
      <c r="I30" s="30">
        <f>H30/H35</f>
        <v>8.2812208219277914E-2</v>
      </c>
      <c r="J30" s="209">
        <f t="shared" si="0"/>
        <v>240928</v>
      </c>
      <c r="K30" s="197">
        <f>J30/J35</f>
        <v>7.9281084099589685E-2</v>
      </c>
    </row>
    <row r="31" spans="1:16" ht="15" customHeight="1" x14ac:dyDescent="0.25">
      <c r="A31"/>
      <c r="B31" s="702" t="s">
        <v>255</v>
      </c>
      <c r="C31" s="703"/>
      <c r="D31" s="29">
        <v>171420</v>
      </c>
      <c r="E31" s="30">
        <f>D31/D35</f>
        <v>8.1812142292610843E-2</v>
      </c>
      <c r="F31" s="29">
        <v>58514</v>
      </c>
      <c r="G31" s="30">
        <f>F31/F35</f>
        <v>8.0813298271975961E-2</v>
      </c>
      <c r="H31" s="29">
        <v>18338</v>
      </c>
      <c r="I31" s="30">
        <f>H31/H35</f>
        <v>8.35227298605829E-2</v>
      </c>
      <c r="J31" s="209">
        <f t="shared" si="0"/>
        <v>248272</v>
      </c>
      <c r="K31" s="197">
        <f>J31/J35</f>
        <v>8.1697740866870316E-2</v>
      </c>
    </row>
    <row r="32" spans="1:16" ht="15" customHeight="1" x14ac:dyDescent="0.25">
      <c r="A32"/>
      <c r="B32" s="702" t="s">
        <v>277</v>
      </c>
      <c r="C32" s="703"/>
      <c r="D32" s="29">
        <v>179591</v>
      </c>
      <c r="E32" s="30">
        <f>D32/D35</f>
        <v>8.5711844863331443E-2</v>
      </c>
      <c r="F32" s="29">
        <v>60683</v>
      </c>
      <c r="G32" s="30">
        <f>F32/F35</f>
        <v>8.3808889821894203E-2</v>
      </c>
      <c r="H32" s="29">
        <v>21372</v>
      </c>
      <c r="I32" s="30">
        <f>H32/H35</f>
        <v>9.7341464858783824E-2</v>
      </c>
      <c r="J32" s="209">
        <f t="shared" si="0"/>
        <v>261646</v>
      </c>
      <c r="K32" s="197">
        <f>J32/J35</f>
        <v>8.6098662381795574E-2</v>
      </c>
    </row>
    <row r="33" spans="1:11" ht="15" customHeight="1" x14ac:dyDescent="0.25">
      <c r="A33"/>
      <c r="B33" s="702" t="s">
        <v>256</v>
      </c>
      <c r="C33" s="703"/>
      <c r="D33" s="29">
        <v>162717</v>
      </c>
      <c r="E33" s="30">
        <f>D33/D35</f>
        <v>7.7658536678490028E-2</v>
      </c>
      <c r="F33" s="29">
        <v>59200</v>
      </c>
      <c r="G33" s="30">
        <f>F33/F35</f>
        <v>8.1760728333406987E-2</v>
      </c>
      <c r="H33" s="29">
        <v>20564</v>
      </c>
      <c r="I33" s="30">
        <f>H33/H35</f>
        <v>9.3661327126896426E-2</v>
      </c>
      <c r="J33" s="209">
        <f t="shared" si="0"/>
        <v>242481</v>
      </c>
      <c r="K33" s="197">
        <f>J33/J35</f>
        <v>7.9792122765110773E-2</v>
      </c>
    </row>
    <row r="34" spans="1:11" ht="15" customHeight="1" x14ac:dyDescent="0.25">
      <c r="A34"/>
      <c r="B34" s="702" t="s">
        <v>257</v>
      </c>
      <c r="C34" s="703"/>
      <c r="D34" s="29">
        <v>164853</v>
      </c>
      <c r="E34" s="30">
        <f>D34/D35</f>
        <v>7.8677966942969177E-2</v>
      </c>
      <c r="F34" s="29">
        <v>64320</v>
      </c>
      <c r="G34" s="30">
        <f>F34/F35</f>
        <v>8.8831926459539481E-2</v>
      </c>
      <c r="H34" s="29">
        <v>18613</v>
      </c>
      <c r="I34" s="30">
        <f>H34/H35</f>
        <v>8.4775251984678238E-2</v>
      </c>
      <c r="J34" s="209">
        <f t="shared" si="0"/>
        <v>247786</v>
      </c>
      <c r="K34" s="197">
        <f>J34/J35</f>
        <v>8.1537815051388504E-2</v>
      </c>
    </row>
    <row r="35" spans="1:11" ht="20.100000000000001" customHeight="1" thickBot="1" x14ac:dyDescent="0.3">
      <c r="A35"/>
      <c r="B35" s="704" t="s">
        <v>114</v>
      </c>
      <c r="C35" s="705"/>
      <c r="D35" s="292">
        <f t="shared" ref="D35:K35" si="1">SUM(D23:D34)</f>
        <v>2095288</v>
      </c>
      <c r="E35" s="293">
        <f t="shared" si="1"/>
        <v>0.99999999999999989</v>
      </c>
      <c r="F35" s="292">
        <f t="shared" si="1"/>
        <v>724064</v>
      </c>
      <c r="G35" s="293">
        <f t="shared" si="1"/>
        <v>1</v>
      </c>
      <c r="H35" s="292">
        <f t="shared" si="1"/>
        <v>219557</v>
      </c>
      <c r="I35" s="293">
        <f t="shared" si="1"/>
        <v>1</v>
      </c>
      <c r="J35" s="292">
        <f t="shared" si="1"/>
        <v>3038909</v>
      </c>
      <c r="K35" s="294">
        <f t="shared" si="1"/>
        <v>0.99999999999999989</v>
      </c>
    </row>
    <row r="36" spans="1:11" ht="13.5" customHeight="1" x14ac:dyDescent="0.25">
      <c r="A36"/>
    </row>
  </sheetData>
  <mergeCells count="35">
    <mergeCell ref="B5:C6"/>
    <mergeCell ref="D5:G5"/>
    <mergeCell ref="H5:K5"/>
    <mergeCell ref="D6:E6"/>
    <mergeCell ref="F6:G6"/>
    <mergeCell ref="H6:I6"/>
    <mergeCell ref="J6:K6"/>
    <mergeCell ref="B7:C7"/>
    <mergeCell ref="D7:E7"/>
    <mergeCell ref="F7:G7"/>
    <mergeCell ref="H7:I7"/>
    <mergeCell ref="J7:K7"/>
    <mergeCell ref="B8:C8"/>
    <mergeCell ref="D8:E8"/>
    <mergeCell ref="F8:G8"/>
    <mergeCell ref="H8:I8"/>
    <mergeCell ref="J8:K8"/>
    <mergeCell ref="B21:C22"/>
    <mergeCell ref="D21:E21"/>
    <mergeCell ref="F21:G21"/>
    <mergeCell ref="H21:I21"/>
    <mergeCell ref="J21:K21"/>
    <mergeCell ref="B23:C23"/>
    <mergeCell ref="B24:C24"/>
    <mergeCell ref="B25:C25"/>
    <mergeCell ref="B26:C26"/>
    <mergeCell ref="B27:C27"/>
    <mergeCell ref="B33:C33"/>
    <mergeCell ref="B34:C34"/>
    <mergeCell ref="B35:C35"/>
    <mergeCell ref="B28:C28"/>
    <mergeCell ref="B29:C29"/>
    <mergeCell ref="B30:C30"/>
    <mergeCell ref="B31:C31"/>
    <mergeCell ref="B32:C32"/>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33"/>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27.44140625" customWidth="1"/>
    <col min="3" max="11" width="16.6640625" customWidth="1"/>
    <col min="12" max="13" width="11.6640625" customWidth="1"/>
    <col min="14" max="14" width="11.6640625" style="13" customWidth="1"/>
    <col min="15" max="15" width="10.6640625" style="13" customWidth="1"/>
    <col min="16" max="18" width="10.6640625" customWidth="1"/>
    <col min="19" max="19" width="11.44140625" customWidth="1"/>
    <col min="20" max="23" width="10.6640625" customWidth="1"/>
  </cols>
  <sheetData>
    <row r="1" spans="1:15" x14ac:dyDescent="0.25">
      <c r="A1" s="34" t="s">
        <v>109</v>
      </c>
    </row>
    <row r="2" spans="1:15" x14ac:dyDescent="0.25">
      <c r="B2" s="1"/>
      <c r="C2" s="1"/>
      <c r="D2" s="1"/>
      <c r="E2" s="7"/>
      <c r="F2" s="7"/>
      <c r="G2" s="7"/>
      <c r="H2" s="7"/>
      <c r="I2" s="7"/>
      <c r="J2" s="7"/>
      <c r="K2" s="7"/>
    </row>
    <row r="3" spans="1:15" s="22" customFormat="1" ht="15.6" x14ac:dyDescent="0.3">
      <c r="A3" s="36" t="s">
        <v>38</v>
      </c>
      <c r="B3" s="39" t="s">
        <v>138</v>
      </c>
      <c r="C3" s="39"/>
      <c r="D3" s="39"/>
      <c r="L3" s="23"/>
      <c r="M3" s="23"/>
      <c r="N3" s="40"/>
      <c r="O3" s="38"/>
    </row>
    <row r="4" spans="1:15" ht="13.8" thickBot="1" x14ac:dyDescent="0.3">
      <c r="E4" s="14"/>
      <c r="F4" s="14"/>
      <c r="G4" s="14"/>
      <c r="H4" s="14"/>
      <c r="I4" s="14"/>
      <c r="J4" s="14"/>
      <c r="K4" s="14"/>
      <c r="O4"/>
    </row>
    <row r="5" spans="1:15" ht="20.100000000000001" customHeight="1" x14ac:dyDescent="0.25">
      <c r="A5" s="13"/>
      <c r="B5" s="746" t="s">
        <v>310</v>
      </c>
      <c r="C5" s="747"/>
      <c r="D5" s="590" t="s">
        <v>160</v>
      </c>
      <c r="E5" s="590"/>
      <c r="F5" s="590"/>
      <c r="G5" s="590"/>
      <c r="H5" s="750" t="s">
        <v>162</v>
      </c>
      <c r="I5" s="750"/>
      <c r="J5" s="750"/>
      <c r="K5" s="751"/>
      <c r="N5"/>
      <c r="O5"/>
    </row>
    <row r="6" spans="1:15" ht="20.100000000000001" customHeight="1" x14ac:dyDescent="0.25">
      <c r="A6" s="13"/>
      <c r="B6" s="748"/>
      <c r="C6" s="749"/>
      <c r="D6" s="599" t="s">
        <v>165</v>
      </c>
      <c r="E6" s="599"/>
      <c r="F6" s="599" t="s">
        <v>169</v>
      </c>
      <c r="G6" s="599"/>
      <c r="H6" s="599" t="s">
        <v>165</v>
      </c>
      <c r="I6" s="599"/>
      <c r="J6" s="599" t="s">
        <v>169</v>
      </c>
      <c r="K6" s="655"/>
      <c r="N6"/>
      <c r="O6"/>
    </row>
    <row r="7" spans="1:15" s="12" customFormat="1" ht="50.25" customHeight="1" x14ac:dyDescent="0.25">
      <c r="A7" s="37"/>
      <c r="B7" s="710" t="s">
        <v>583</v>
      </c>
      <c r="C7" s="745"/>
      <c r="D7" s="576" t="s">
        <v>309</v>
      </c>
      <c r="E7" s="576"/>
      <c r="F7" s="576" t="s">
        <v>306</v>
      </c>
      <c r="G7" s="576"/>
      <c r="H7" s="576" t="s">
        <v>566</v>
      </c>
      <c r="I7" s="576"/>
      <c r="J7" s="576" t="s">
        <v>122</v>
      </c>
      <c r="K7" s="718"/>
    </row>
    <row r="8" spans="1:15" s="12" customFormat="1" ht="20.100000000000001" customHeight="1" thickBot="1" x14ac:dyDescent="0.3">
      <c r="A8" s="37"/>
      <c r="B8" s="740" t="s">
        <v>114</v>
      </c>
      <c r="C8" s="741"/>
      <c r="D8" s="742" t="s">
        <v>307</v>
      </c>
      <c r="E8" s="742"/>
      <c r="F8" s="743">
        <v>1</v>
      </c>
      <c r="G8" s="742"/>
      <c r="H8" s="742" t="s">
        <v>307</v>
      </c>
      <c r="I8" s="742"/>
      <c r="J8" s="743">
        <v>1</v>
      </c>
      <c r="K8" s="744"/>
    </row>
    <row r="9" spans="1:15" s="12" customFormat="1" ht="21.9" customHeight="1" x14ac:dyDescent="0.25">
      <c r="A9" s="35"/>
      <c r="O9" s="37"/>
    </row>
    <row r="10" spans="1:15" s="17" customFormat="1" ht="15" customHeight="1" x14ac:dyDescent="0.3">
      <c r="B10" s="339" t="s">
        <v>531</v>
      </c>
      <c r="C10" s="27"/>
      <c r="E10" s="339" t="s">
        <v>532</v>
      </c>
      <c r="F10" s="27"/>
      <c r="G10" s="27"/>
    </row>
    <row r="11" spans="1:15" s="17" customFormat="1" ht="15" customHeight="1" x14ac:dyDescent="0.25">
      <c r="B11" s="27"/>
      <c r="C11" s="27"/>
      <c r="E11" s="27"/>
      <c r="F11" s="27"/>
      <c r="G11" s="27"/>
    </row>
    <row r="12" spans="1:15" s="17" customFormat="1" ht="15.75" customHeight="1" x14ac:dyDescent="0.25">
      <c r="B12" s="59" t="s">
        <v>24</v>
      </c>
      <c r="E12" s="93" t="s">
        <v>512</v>
      </c>
      <c r="F12" s="66"/>
      <c r="G12" s="66"/>
    </row>
    <row r="13" spans="1:15" s="17" customFormat="1" ht="15" customHeight="1" x14ac:dyDescent="0.25">
      <c r="B13" s="60" t="s">
        <v>0</v>
      </c>
      <c r="E13" s="367"/>
      <c r="F13" s="65"/>
      <c r="G13" s="357" t="s">
        <v>513</v>
      </c>
    </row>
    <row r="14" spans="1:15" s="17" customFormat="1" ht="15" customHeight="1" x14ac:dyDescent="0.25">
      <c r="B14" s="60" t="s">
        <v>308</v>
      </c>
      <c r="E14" s="369" t="s">
        <v>503</v>
      </c>
      <c r="F14" s="66"/>
      <c r="G14" s="66"/>
    </row>
    <row r="15" spans="1:15" s="17" customFormat="1" ht="15" customHeight="1" x14ac:dyDescent="0.25">
      <c r="B15" s="60" t="s">
        <v>33</v>
      </c>
      <c r="D15" s="60"/>
      <c r="E15" s="369" t="s">
        <v>495</v>
      </c>
      <c r="F15" s="65"/>
      <c r="G15" s="65"/>
    </row>
    <row r="16" spans="1:15" s="17" customFormat="1" ht="15" customHeight="1" x14ac:dyDescent="0.25">
      <c r="B16" s="60" t="s">
        <v>34</v>
      </c>
      <c r="F16" s="65"/>
      <c r="G16" s="65"/>
    </row>
    <row r="17" spans="1:23" s="17" customFormat="1" ht="13.8" x14ac:dyDescent="0.25">
      <c r="A17" s="49"/>
      <c r="B17" s="60" t="s">
        <v>35</v>
      </c>
      <c r="O17" s="49"/>
    </row>
    <row r="18" spans="1:23" s="17" customFormat="1" ht="13.8" x14ac:dyDescent="0.25">
      <c r="A18" s="49"/>
      <c r="B18" s="67"/>
      <c r="D18" s="74"/>
      <c r="O18" s="49"/>
    </row>
    <row r="19" spans="1:23" s="17" customFormat="1" ht="13.8" x14ac:dyDescent="0.25">
      <c r="A19" s="49"/>
      <c r="B19" s="67"/>
      <c r="D19" s="191"/>
      <c r="E19" s="190"/>
      <c r="F19" s="190"/>
      <c r="O19" s="49"/>
    </row>
    <row r="20" spans="1:23" s="17" customFormat="1" ht="15.6" x14ac:dyDescent="0.25">
      <c r="A20" s="49"/>
      <c r="B20" s="371" t="s">
        <v>534</v>
      </c>
      <c r="C20" s="188"/>
      <c r="D20" s="27"/>
      <c r="E20" s="27"/>
      <c r="F20" s="27"/>
      <c r="G20" s="27"/>
      <c r="H20" s="27"/>
      <c r="I20" s="27"/>
      <c r="J20" s="27"/>
      <c r="K20" s="27"/>
      <c r="L20" s="27"/>
      <c r="M20" s="27"/>
      <c r="S20" s="49"/>
      <c r="T20" s="49"/>
      <c r="U20" s="49"/>
      <c r="V20" s="49"/>
      <c r="W20" s="49"/>
    </row>
    <row r="21" spans="1:23" ht="13.8" thickBot="1" x14ac:dyDescent="0.3">
      <c r="N21"/>
      <c r="O21"/>
    </row>
    <row r="22" spans="1:23" ht="30" customHeight="1" x14ac:dyDescent="0.25">
      <c r="A22"/>
      <c r="B22" s="752" t="s">
        <v>310</v>
      </c>
      <c r="C22" s="585" t="s">
        <v>196</v>
      </c>
      <c r="D22" s="663"/>
      <c r="E22" s="578" t="s">
        <v>177</v>
      </c>
      <c r="F22" s="664"/>
      <c r="G22" s="585" t="s">
        <v>176</v>
      </c>
      <c r="H22" s="663"/>
      <c r="I22" s="578" t="s">
        <v>162</v>
      </c>
      <c r="J22" s="579"/>
      <c r="N22"/>
      <c r="O22"/>
    </row>
    <row r="23" spans="1:23" ht="28.5" customHeight="1" x14ac:dyDescent="0.25">
      <c r="A23"/>
      <c r="B23" s="753"/>
      <c r="C23" s="20" t="s">
        <v>165</v>
      </c>
      <c r="D23" s="20" t="s">
        <v>169</v>
      </c>
      <c r="E23" s="20" t="s">
        <v>165</v>
      </c>
      <c r="F23" s="20" t="s">
        <v>169</v>
      </c>
      <c r="G23" s="20" t="s">
        <v>165</v>
      </c>
      <c r="H23" s="20" t="s">
        <v>169</v>
      </c>
      <c r="I23" s="20" t="s">
        <v>165</v>
      </c>
      <c r="J23" s="310" t="s">
        <v>169</v>
      </c>
      <c r="N23"/>
      <c r="O23"/>
    </row>
    <row r="24" spans="1:23" ht="15" customHeight="1" x14ac:dyDescent="0.25">
      <c r="A24"/>
      <c r="B24" s="73" t="s">
        <v>283</v>
      </c>
      <c r="C24" s="94">
        <v>333145</v>
      </c>
      <c r="D24" s="95">
        <f>C24/$C$31</f>
        <v>0.15899723570220417</v>
      </c>
      <c r="E24" s="94">
        <v>120092</v>
      </c>
      <c r="F24" s="95">
        <f>E24/$E$31</f>
        <v>0.16585826667255932</v>
      </c>
      <c r="G24" s="94">
        <v>33664</v>
      </c>
      <c r="H24" s="95">
        <f>G24/$G$31</f>
        <v>0.15332692649289251</v>
      </c>
      <c r="I24" s="198">
        <f t="shared" ref="I24:I30" si="0">C24+E24+G24</f>
        <v>486901</v>
      </c>
      <c r="J24" s="201">
        <f>I24/$I$31</f>
        <v>0.16022230346482899</v>
      </c>
      <c r="N24"/>
      <c r="O24"/>
    </row>
    <row r="25" spans="1:23" ht="15" customHeight="1" x14ac:dyDescent="0.25">
      <c r="A25"/>
      <c r="B25" s="73" t="s">
        <v>284</v>
      </c>
      <c r="C25" s="25">
        <v>295903</v>
      </c>
      <c r="D25" s="26">
        <f t="shared" ref="D25:D30" si="1">C25/$C$31</f>
        <v>0.1412230681414679</v>
      </c>
      <c r="E25" s="25">
        <v>109510</v>
      </c>
      <c r="F25" s="26">
        <f t="shared" ref="F25:F30" si="2">E25/$E$31</f>
        <v>0.15124353648296282</v>
      </c>
      <c r="G25" s="94">
        <v>31990</v>
      </c>
      <c r="H25" s="26">
        <f t="shared" ref="H25:H30" si="3">G25/$G$31</f>
        <v>0.14570248272658126</v>
      </c>
      <c r="I25" s="198">
        <f t="shared" si="0"/>
        <v>437403</v>
      </c>
      <c r="J25" s="201">
        <f t="shared" ref="J25:J30" si="4">I25/$I$31</f>
        <v>0.14393422113001739</v>
      </c>
      <c r="N25"/>
      <c r="O25"/>
    </row>
    <row r="26" spans="1:23" ht="15" customHeight="1" x14ac:dyDescent="0.25">
      <c r="A26"/>
      <c r="B26" s="73" t="s">
        <v>285</v>
      </c>
      <c r="C26" s="25">
        <v>280016</v>
      </c>
      <c r="D26" s="26">
        <f t="shared" si="1"/>
        <v>0.13364081691872429</v>
      </c>
      <c r="E26" s="25">
        <v>105054</v>
      </c>
      <c r="F26" s="26">
        <f t="shared" si="2"/>
        <v>0.14508938436381313</v>
      </c>
      <c r="G26" s="25">
        <v>30234</v>
      </c>
      <c r="H26" s="26">
        <f t="shared" si="3"/>
        <v>0.13770455963599429</v>
      </c>
      <c r="I26" s="198">
        <f t="shared" si="0"/>
        <v>415304</v>
      </c>
      <c r="J26" s="201">
        <f t="shared" si="4"/>
        <v>0.13666220344209057</v>
      </c>
      <c r="N26"/>
      <c r="O26"/>
    </row>
    <row r="27" spans="1:23" ht="15" customHeight="1" x14ac:dyDescent="0.25">
      <c r="A27"/>
      <c r="B27" s="73" t="s">
        <v>286</v>
      </c>
      <c r="C27" s="25">
        <v>286312</v>
      </c>
      <c r="D27" s="26">
        <f t="shared" si="1"/>
        <v>0.13664565443986698</v>
      </c>
      <c r="E27" s="25">
        <v>104948</v>
      </c>
      <c r="F27" s="26">
        <f t="shared" si="2"/>
        <v>0.14494298846510806</v>
      </c>
      <c r="G27" s="25">
        <v>30599</v>
      </c>
      <c r="H27" s="26">
        <f t="shared" si="3"/>
        <v>0.13936699809161174</v>
      </c>
      <c r="I27" s="198">
        <f t="shared" si="0"/>
        <v>421859</v>
      </c>
      <c r="J27" s="201">
        <f t="shared" si="4"/>
        <v>0.13881922755831122</v>
      </c>
      <c r="N27"/>
      <c r="O27"/>
    </row>
    <row r="28" spans="1:23" ht="15" customHeight="1" x14ac:dyDescent="0.25">
      <c r="A28"/>
      <c r="B28" s="73" t="s">
        <v>287</v>
      </c>
      <c r="C28" s="25">
        <v>293890</v>
      </c>
      <c r="D28" s="26">
        <f t="shared" si="1"/>
        <v>0.14026234102424107</v>
      </c>
      <c r="E28" s="25">
        <v>105343</v>
      </c>
      <c r="F28" s="26">
        <f t="shared" si="2"/>
        <v>0.14548852035179211</v>
      </c>
      <c r="G28" s="25">
        <v>32616</v>
      </c>
      <c r="H28" s="26">
        <f t="shared" si="3"/>
        <v>0.14855367854361282</v>
      </c>
      <c r="I28" s="198">
        <f t="shared" si="0"/>
        <v>431849</v>
      </c>
      <c r="J28" s="201">
        <f t="shared" si="4"/>
        <v>0.14210659154321501</v>
      </c>
      <c r="N28"/>
      <c r="O28"/>
    </row>
    <row r="29" spans="1:23" ht="15" customHeight="1" x14ac:dyDescent="0.25">
      <c r="A29"/>
      <c r="B29" s="73" t="s">
        <v>288</v>
      </c>
      <c r="C29" s="25">
        <v>304249</v>
      </c>
      <c r="D29" s="26">
        <f t="shared" si="1"/>
        <v>0.1452062914501491</v>
      </c>
      <c r="E29" s="25">
        <v>90639</v>
      </c>
      <c r="F29" s="26">
        <f t="shared" si="2"/>
        <v>0.12518092323330535</v>
      </c>
      <c r="G29" s="25">
        <v>30434</v>
      </c>
      <c r="H29" s="26">
        <f t="shared" si="3"/>
        <v>0.13861548481715455</v>
      </c>
      <c r="I29" s="198">
        <f t="shared" si="0"/>
        <v>425322</v>
      </c>
      <c r="J29" s="201">
        <f t="shared" si="4"/>
        <v>0.13995878125998509</v>
      </c>
      <c r="N29"/>
      <c r="O29"/>
    </row>
    <row r="30" spans="1:23" ht="15" customHeight="1" x14ac:dyDescent="0.25">
      <c r="A30"/>
      <c r="B30" s="73" t="s">
        <v>289</v>
      </c>
      <c r="C30" s="25">
        <v>301773</v>
      </c>
      <c r="D30" s="26">
        <f t="shared" si="1"/>
        <v>0.14402459232334647</v>
      </c>
      <c r="E30" s="25">
        <v>88478</v>
      </c>
      <c r="F30" s="26">
        <f t="shared" si="2"/>
        <v>0.12219638043045919</v>
      </c>
      <c r="G30" s="25">
        <v>30020</v>
      </c>
      <c r="H30" s="26">
        <f t="shared" si="3"/>
        <v>0.13672986969215284</v>
      </c>
      <c r="I30" s="198">
        <f t="shared" si="0"/>
        <v>420271</v>
      </c>
      <c r="J30" s="201">
        <f t="shared" si="4"/>
        <v>0.13829667160155173</v>
      </c>
      <c r="N30"/>
      <c r="O30"/>
    </row>
    <row r="31" spans="1:23" s="17" customFormat="1" ht="20.100000000000001" customHeight="1" thickBot="1" x14ac:dyDescent="0.3">
      <c r="B31" s="58" t="s">
        <v>114</v>
      </c>
      <c r="C31" s="292">
        <f t="shared" ref="C31:J31" si="5">SUM(C24:C30)</f>
        <v>2095288</v>
      </c>
      <c r="D31" s="293">
        <f t="shared" si="5"/>
        <v>1</v>
      </c>
      <c r="E31" s="292">
        <f t="shared" si="5"/>
        <v>724064</v>
      </c>
      <c r="F31" s="295">
        <f t="shared" si="5"/>
        <v>1</v>
      </c>
      <c r="G31" s="292">
        <f t="shared" si="5"/>
        <v>219557</v>
      </c>
      <c r="H31" s="295">
        <f t="shared" si="5"/>
        <v>1</v>
      </c>
      <c r="I31" s="292">
        <f t="shared" si="5"/>
        <v>3038909</v>
      </c>
      <c r="J31" s="296">
        <f t="shared" si="5"/>
        <v>1</v>
      </c>
    </row>
    <row r="33" spans="2:15" x14ac:dyDescent="0.25">
      <c r="B33" s="3"/>
      <c r="L33" s="13"/>
      <c r="M33" s="13"/>
      <c r="N33"/>
      <c r="O33"/>
    </row>
  </sheetData>
  <mergeCells count="22">
    <mergeCell ref="B7:C7"/>
    <mergeCell ref="D7:E7"/>
    <mergeCell ref="F7:G7"/>
    <mergeCell ref="J7:K7"/>
    <mergeCell ref="B5:C6"/>
    <mergeCell ref="D6:E6"/>
    <mergeCell ref="F6:G6"/>
    <mergeCell ref="H6:I6"/>
    <mergeCell ref="J6:K6"/>
    <mergeCell ref="I22:J22"/>
    <mergeCell ref="D5:G5"/>
    <mergeCell ref="H5:K5"/>
    <mergeCell ref="H7:I7"/>
    <mergeCell ref="H8:I8"/>
    <mergeCell ref="J8:K8"/>
    <mergeCell ref="B22:B23"/>
    <mergeCell ref="C22:D22"/>
    <mergeCell ref="B8:C8"/>
    <mergeCell ref="D8:E8"/>
    <mergeCell ref="F8:G8"/>
    <mergeCell ref="E22:F22"/>
    <mergeCell ref="G22:H22"/>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48"/>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26.6640625" customWidth="1"/>
    <col min="3" max="11" width="16.6640625" customWidth="1"/>
    <col min="12" max="13" width="11.6640625" customWidth="1"/>
    <col min="14" max="14" width="11.6640625" style="13" customWidth="1"/>
    <col min="15" max="15" width="14.6640625" style="13" customWidth="1"/>
    <col min="16" max="18" width="10.6640625" customWidth="1"/>
    <col min="19" max="19" width="11.44140625" customWidth="1"/>
    <col min="20" max="23" width="10.6640625" customWidth="1"/>
  </cols>
  <sheetData>
    <row r="1" spans="1:15" x14ac:dyDescent="0.25">
      <c r="A1" s="34" t="s">
        <v>109</v>
      </c>
    </row>
    <row r="2" spans="1:15" x14ac:dyDescent="0.25">
      <c r="B2" s="1"/>
      <c r="C2" s="1"/>
      <c r="D2" s="1"/>
      <c r="E2" s="7"/>
      <c r="F2" s="7"/>
      <c r="G2" s="7"/>
      <c r="H2" s="7"/>
      <c r="I2" s="7"/>
      <c r="J2" s="7"/>
      <c r="K2" s="7"/>
    </row>
    <row r="3" spans="1:15" s="22" customFormat="1" ht="15.6" x14ac:dyDescent="0.3">
      <c r="A3" s="36" t="s">
        <v>39</v>
      </c>
      <c r="B3" s="39" t="s">
        <v>139</v>
      </c>
      <c r="C3" s="39"/>
      <c r="D3" s="39"/>
      <c r="L3" s="23"/>
      <c r="M3" s="23"/>
      <c r="N3" s="40"/>
      <c r="O3" s="38"/>
    </row>
    <row r="4" spans="1:15" ht="13.8" thickBot="1" x14ac:dyDescent="0.3">
      <c r="E4" s="14"/>
      <c r="F4" s="14"/>
      <c r="G4" s="14"/>
      <c r="H4" s="14"/>
      <c r="I4" s="14"/>
      <c r="J4" s="14"/>
      <c r="K4" s="14"/>
      <c r="O4"/>
    </row>
    <row r="5" spans="1:15" ht="20.100000000000001" customHeight="1" x14ac:dyDescent="0.25">
      <c r="A5" s="13"/>
      <c r="B5" s="746" t="s">
        <v>311</v>
      </c>
      <c r="C5" s="747"/>
      <c r="D5" s="590" t="s">
        <v>160</v>
      </c>
      <c r="E5" s="590"/>
      <c r="F5" s="590"/>
      <c r="G5" s="590"/>
      <c r="H5" s="750" t="s">
        <v>162</v>
      </c>
      <c r="I5" s="750"/>
      <c r="J5" s="750"/>
      <c r="K5" s="751"/>
      <c r="N5"/>
      <c r="O5"/>
    </row>
    <row r="6" spans="1:15" ht="20.100000000000001" customHeight="1" x14ac:dyDescent="0.25">
      <c r="A6" s="13"/>
      <c r="B6" s="748"/>
      <c r="C6" s="749"/>
      <c r="D6" s="599" t="s">
        <v>165</v>
      </c>
      <c r="E6" s="599"/>
      <c r="F6" s="599" t="s">
        <v>169</v>
      </c>
      <c r="G6" s="599"/>
      <c r="H6" s="599" t="s">
        <v>165</v>
      </c>
      <c r="I6" s="599"/>
      <c r="J6" s="599" t="s">
        <v>169</v>
      </c>
      <c r="K6" s="655"/>
      <c r="N6"/>
      <c r="O6"/>
    </row>
    <row r="7" spans="1:15" s="12" customFormat="1" ht="46.5" customHeight="1" x14ac:dyDescent="0.25">
      <c r="A7" s="37"/>
      <c r="B7" s="710" t="s">
        <v>584</v>
      </c>
      <c r="C7" s="745"/>
      <c r="D7" s="576" t="s">
        <v>309</v>
      </c>
      <c r="E7" s="576"/>
      <c r="F7" s="576" t="s">
        <v>306</v>
      </c>
      <c r="G7" s="576"/>
      <c r="H7" s="576" t="s">
        <v>566</v>
      </c>
      <c r="I7" s="576"/>
      <c r="J7" s="576" t="s">
        <v>122</v>
      </c>
      <c r="K7" s="718"/>
    </row>
    <row r="8" spans="1:15" s="12" customFormat="1" ht="20.100000000000001" customHeight="1" thickBot="1" x14ac:dyDescent="0.3">
      <c r="A8" s="37"/>
      <c r="B8" s="740" t="s">
        <v>114</v>
      </c>
      <c r="C8" s="741"/>
      <c r="D8" s="742" t="s">
        <v>307</v>
      </c>
      <c r="E8" s="742"/>
      <c r="F8" s="743">
        <v>1</v>
      </c>
      <c r="G8" s="742"/>
      <c r="H8" s="742" t="s">
        <v>307</v>
      </c>
      <c r="I8" s="742"/>
      <c r="J8" s="743">
        <v>1</v>
      </c>
      <c r="K8" s="744"/>
    </row>
    <row r="9" spans="1:15" s="12" customFormat="1" ht="21.9" customHeight="1" x14ac:dyDescent="0.25">
      <c r="A9" s="35"/>
      <c r="O9" s="37"/>
    </row>
    <row r="10" spans="1:15" s="17" customFormat="1" ht="15" customHeight="1" x14ac:dyDescent="0.3">
      <c r="B10" s="339" t="s">
        <v>531</v>
      </c>
      <c r="C10" s="27"/>
      <c r="D10" s="27"/>
      <c r="E10" s="339" t="s">
        <v>532</v>
      </c>
      <c r="F10" s="27"/>
      <c r="G10" s="27"/>
    </row>
    <row r="11" spans="1:15" s="17" customFormat="1" ht="15" customHeight="1" x14ac:dyDescent="0.25">
      <c r="B11" s="27"/>
      <c r="C11" s="27"/>
      <c r="D11" s="27"/>
      <c r="E11" s="27"/>
      <c r="F11" s="27"/>
      <c r="G11" s="27"/>
    </row>
    <row r="12" spans="1:15" s="17" customFormat="1" ht="15" customHeight="1" x14ac:dyDescent="0.25">
      <c r="B12" s="59" t="s">
        <v>24</v>
      </c>
      <c r="C12" s="27"/>
      <c r="D12" s="27"/>
      <c r="E12" s="542" t="s">
        <v>503</v>
      </c>
      <c r="F12" s="27"/>
      <c r="G12" s="27"/>
    </row>
    <row r="13" spans="1:15" s="17" customFormat="1" ht="15" customHeight="1" x14ac:dyDescent="0.25">
      <c r="B13" s="60" t="s">
        <v>0</v>
      </c>
      <c r="C13" s="27"/>
      <c r="D13" s="27"/>
      <c r="E13" s="356" t="s">
        <v>495</v>
      </c>
      <c r="F13" s="27"/>
      <c r="G13" s="27"/>
    </row>
    <row r="14" spans="1:15" s="17" customFormat="1" ht="15" customHeight="1" x14ac:dyDescent="0.25">
      <c r="B14" s="60" t="s">
        <v>308</v>
      </c>
      <c r="C14" s="27"/>
      <c r="D14" s="27"/>
      <c r="E14" s="188"/>
      <c r="F14" s="27"/>
      <c r="G14" s="27"/>
    </row>
    <row r="15" spans="1:15" s="17" customFormat="1" ht="15" customHeight="1" x14ac:dyDescent="0.25">
      <c r="B15" s="60" t="s">
        <v>22</v>
      </c>
      <c r="C15" s="27"/>
      <c r="D15" s="27"/>
      <c r="E15" s="188"/>
      <c r="F15" s="27"/>
      <c r="G15" s="27"/>
    </row>
    <row r="16" spans="1:15" s="17" customFormat="1" ht="15" customHeight="1" x14ac:dyDescent="0.25">
      <c r="B16" s="60"/>
      <c r="E16" s="68"/>
      <c r="F16" s="65"/>
      <c r="G16" s="65"/>
    </row>
    <row r="17" spans="1:23" s="17" customFormat="1" x14ac:dyDescent="0.25">
      <c r="A17" s="49"/>
      <c r="E17" s="191"/>
      <c r="F17" s="190"/>
      <c r="G17" s="190"/>
      <c r="O17" s="49"/>
    </row>
    <row r="18" spans="1:23" s="17" customFormat="1" ht="15.6" x14ac:dyDescent="0.25">
      <c r="A18" s="49"/>
      <c r="B18" s="371" t="s">
        <v>534</v>
      </c>
      <c r="C18" s="188"/>
      <c r="D18" s="27"/>
      <c r="E18" s="27"/>
      <c r="F18" s="27"/>
      <c r="G18" s="27"/>
      <c r="H18" s="27"/>
      <c r="I18" s="27"/>
      <c r="J18" s="27"/>
      <c r="K18" s="27"/>
      <c r="L18" s="27"/>
      <c r="M18" s="27"/>
      <c r="S18" s="49"/>
      <c r="T18" s="49"/>
      <c r="U18" s="49"/>
      <c r="V18" s="49"/>
      <c r="W18" s="49"/>
    </row>
    <row r="19" spans="1:23" ht="13.8" thickBot="1" x14ac:dyDescent="0.3">
      <c r="N19"/>
      <c r="O19"/>
    </row>
    <row r="20" spans="1:23" ht="30" customHeight="1" x14ac:dyDescent="0.25">
      <c r="A20"/>
      <c r="B20" s="752" t="s">
        <v>312</v>
      </c>
      <c r="C20" s="585" t="s">
        <v>196</v>
      </c>
      <c r="D20" s="663"/>
      <c r="E20" s="578" t="s">
        <v>177</v>
      </c>
      <c r="F20" s="664"/>
      <c r="G20" s="585" t="s">
        <v>176</v>
      </c>
      <c r="H20" s="663"/>
      <c r="I20" s="578" t="s">
        <v>162</v>
      </c>
      <c r="J20" s="579"/>
      <c r="N20"/>
      <c r="O20"/>
    </row>
    <row r="21" spans="1:23" ht="27.75" customHeight="1" x14ac:dyDescent="0.25">
      <c r="A21"/>
      <c r="B21" s="753"/>
      <c r="C21" s="20" t="s">
        <v>165</v>
      </c>
      <c r="D21" s="20" t="s">
        <v>169</v>
      </c>
      <c r="E21" s="20" t="s">
        <v>165</v>
      </c>
      <c r="F21" s="20" t="s">
        <v>169</v>
      </c>
      <c r="G21" s="20" t="s">
        <v>165</v>
      </c>
      <c r="H21" s="20" t="s">
        <v>169</v>
      </c>
      <c r="I21" s="20" t="s">
        <v>165</v>
      </c>
      <c r="J21" s="310" t="s">
        <v>169</v>
      </c>
      <c r="N21"/>
      <c r="O21"/>
    </row>
    <row r="22" spans="1:23" ht="15" customHeight="1" x14ac:dyDescent="0.25">
      <c r="A22"/>
      <c r="B22" s="73">
        <v>0</v>
      </c>
      <c r="C22" s="94">
        <v>52876</v>
      </c>
      <c r="D22" s="95">
        <f>C22/$C$46</f>
        <v>2.5235671659456838E-2</v>
      </c>
      <c r="E22" s="94">
        <v>20882</v>
      </c>
      <c r="F22" s="112">
        <f>E22/$E$46</f>
        <v>2.8839992044902108E-2</v>
      </c>
      <c r="G22" s="94">
        <v>6557</v>
      </c>
      <c r="H22" s="112">
        <f>G22/$G$46</f>
        <v>2.9864682064338646E-2</v>
      </c>
      <c r="I22" s="198">
        <f t="shared" ref="I22:I45" si="0">C22+E22+G22</f>
        <v>80315</v>
      </c>
      <c r="J22" s="208">
        <f>I22/$I$46</f>
        <v>2.6428892737492302E-2</v>
      </c>
      <c r="N22"/>
      <c r="O22"/>
    </row>
    <row r="23" spans="1:23" ht="15" customHeight="1" x14ac:dyDescent="0.25">
      <c r="A23"/>
      <c r="B23" s="73">
        <v>1</v>
      </c>
      <c r="C23" s="94">
        <v>42488</v>
      </c>
      <c r="D23" s="26">
        <f t="shared" ref="D23:D45" si="1">C23/$C$46</f>
        <v>2.0277880654115329E-2</v>
      </c>
      <c r="E23" s="94">
        <v>17274</v>
      </c>
      <c r="F23" s="112">
        <f t="shared" ref="F23:F45" si="2">E23/$E$46</f>
        <v>2.3857007115393115E-2</v>
      </c>
      <c r="G23" s="94">
        <v>6229</v>
      </c>
      <c r="H23" s="112">
        <f t="shared" ref="H23:H44" si="3">G23/$G$46</f>
        <v>2.8370764767235844E-2</v>
      </c>
      <c r="I23" s="198">
        <f t="shared" si="0"/>
        <v>65991</v>
      </c>
      <c r="J23" s="208">
        <f t="shared" ref="J23:J45" si="4">I23/$I$46</f>
        <v>2.1715359031810429E-2</v>
      </c>
      <c r="N23"/>
      <c r="O23"/>
    </row>
    <row r="24" spans="1:23" ht="15" customHeight="1" x14ac:dyDescent="0.25">
      <c r="A24"/>
      <c r="B24" s="73">
        <v>2</v>
      </c>
      <c r="C24" s="94">
        <v>31580</v>
      </c>
      <c r="D24" s="26">
        <f t="shared" si="1"/>
        <v>1.507191374169088E-2</v>
      </c>
      <c r="E24" s="94">
        <v>11974</v>
      </c>
      <c r="F24" s="112">
        <f t="shared" si="2"/>
        <v>1.6537212180138771E-2</v>
      </c>
      <c r="G24" s="94">
        <v>5232</v>
      </c>
      <c r="H24" s="112">
        <f t="shared" si="3"/>
        <v>2.3829802739152021E-2</v>
      </c>
      <c r="I24" s="198">
        <f t="shared" si="0"/>
        <v>48786</v>
      </c>
      <c r="J24" s="208">
        <f t="shared" si="4"/>
        <v>1.6053787724476118E-2</v>
      </c>
      <c r="N24"/>
      <c r="O24"/>
    </row>
    <row r="25" spans="1:23" ht="15" customHeight="1" x14ac:dyDescent="0.25">
      <c r="A25"/>
      <c r="B25" s="73">
        <v>3</v>
      </c>
      <c r="C25" s="94">
        <v>23772</v>
      </c>
      <c r="D25" s="26">
        <f t="shared" si="1"/>
        <v>1.1345457044568574E-2</v>
      </c>
      <c r="E25" s="94">
        <v>8651</v>
      </c>
      <c r="F25" s="112">
        <f t="shared" si="2"/>
        <v>1.1947838865072702E-2</v>
      </c>
      <c r="G25" s="94">
        <v>4242</v>
      </c>
      <c r="H25" s="112">
        <f t="shared" si="3"/>
        <v>1.9320723092408804E-2</v>
      </c>
      <c r="I25" s="198">
        <f t="shared" si="0"/>
        <v>36665</v>
      </c>
      <c r="J25" s="208">
        <f t="shared" si="4"/>
        <v>1.2065185235885642E-2</v>
      </c>
      <c r="N25"/>
      <c r="O25"/>
    </row>
    <row r="26" spans="1:23" ht="15" customHeight="1" x14ac:dyDescent="0.25">
      <c r="A26"/>
      <c r="B26" s="73">
        <v>4</v>
      </c>
      <c r="C26" s="94">
        <v>19680</v>
      </c>
      <c r="D26" s="26">
        <f t="shared" si="1"/>
        <v>9.3925035603697436E-3</v>
      </c>
      <c r="E26" s="94">
        <v>6806</v>
      </c>
      <c r="F26" s="112">
        <f t="shared" si="2"/>
        <v>9.3997215715737829E-3</v>
      </c>
      <c r="G26" s="94">
        <v>3613</v>
      </c>
      <c r="H26" s="112">
        <f t="shared" si="3"/>
        <v>1.6455863397659833E-2</v>
      </c>
      <c r="I26" s="198">
        <f t="shared" si="0"/>
        <v>30099</v>
      </c>
      <c r="J26" s="208">
        <f t="shared" si="4"/>
        <v>9.9045413995614874E-3</v>
      </c>
      <c r="N26"/>
      <c r="O26"/>
    </row>
    <row r="27" spans="1:23" ht="15" customHeight="1" x14ac:dyDescent="0.25">
      <c r="A27"/>
      <c r="B27" s="73">
        <v>5</v>
      </c>
      <c r="C27" s="94">
        <v>16245</v>
      </c>
      <c r="D27" s="26">
        <f t="shared" si="1"/>
        <v>7.7531107895430131E-3</v>
      </c>
      <c r="E27" s="94">
        <v>5524</v>
      </c>
      <c r="F27" s="112">
        <f t="shared" si="2"/>
        <v>7.6291598532726391E-3</v>
      </c>
      <c r="G27" s="94">
        <v>3020</v>
      </c>
      <c r="H27" s="112">
        <f t="shared" si="3"/>
        <v>1.3754970235519706E-2</v>
      </c>
      <c r="I27" s="198">
        <f t="shared" si="0"/>
        <v>24789</v>
      </c>
      <c r="J27" s="208">
        <f t="shared" si="4"/>
        <v>8.1572037859639762E-3</v>
      </c>
      <c r="N27"/>
      <c r="O27"/>
    </row>
    <row r="28" spans="1:23" ht="15" customHeight="1" x14ac:dyDescent="0.25">
      <c r="A28"/>
      <c r="B28" s="73">
        <v>6</v>
      </c>
      <c r="C28" s="94">
        <v>14253</v>
      </c>
      <c r="D28" s="26">
        <f t="shared" si="1"/>
        <v>6.8024061608714407E-3</v>
      </c>
      <c r="E28" s="94">
        <v>4963</v>
      </c>
      <c r="F28" s="112">
        <f t="shared" si="2"/>
        <v>6.854366464842887E-3</v>
      </c>
      <c r="G28" s="94">
        <v>2616</v>
      </c>
      <c r="H28" s="112">
        <f t="shared" si="3"/>
        <v>1.1914901369576011E-2</v>
      </c>
      <c r="I28" s="198">
        <f t="shared" si="0"/>
        <v>21832</v>
      </c>
      <c r="J28" s="208">
        <f t="shared" si="4"/>
        <v>7.1841572090510118E-3</v>
      </c>
      <c r="N28"/>
      <c r="O28"/>
    </row>
    <row r="29" spans="1:23" ht="15" customHeight="1" x14ac:dyDescent="0.25">
      <c r="A29"/>
      <c r="B29" s="73">
        <v>7</v>
      </c>
      <c r="C29" s="94">
        <v>65633</v>
      </c>
      <c r="D29" s="26">
        <f t="shared" si="1"/>
        <v>3.1324094826105049E-2</v>
      </c>
      <c r="E29" s="94">
        <v>4672</v>
      </c>
      <c r="F29" s="112">
        <f t="shared" si="2"/>
        <v>6.4524682900959033E-3</v>
      </c>
      <c r="G29" s="94">
        <v>7852</v>
      </c>
      <c r="H29" s="112">
        <f t="shared" si="3"/>
        <v>3.5762922612351235E-2</v>
      </c>
      <c r="I29" s="198">
        <f t="shared" si="0"/>
        <v>78157</v>
      </c>
      <c r="J29" s="208">
        <f t="shared" si="4"/>
        <v>2.5718769466278851E-2</v>
      </c>
      <c r="N29"/>
      <c r="O29"/>
    </row>
    <row r="30" spans="1:23" ht="15" customHeight="1" x14ac:dyDescent="0.25">
      <c r="A30"/>
      <c r="B30" s="73">
        <v>8</v>
      </c>
      <c r="C30" s="94">
        <v>25835</v>
      </c>
      <c r="D30" s="26">
        <f t="shared" si="1"/>
        <v>1.2330047229784164E-2</v>
      </c>
      <c r="E30" s="94">
        <v>12599</v>
      </c>
      <c r="F30" s="112">
        <f t="shared" si="2"/>
        <v>1.7400395545145182E-2</v>
      </c>
      <c r="G30" s="94">
        <v>3533</v>
      </c>
      <c r="H30" s="112">
        <f t="shared" si="3"/>
        <v>1.6091493325195737E-2</v>
      </c>
      <c r="I30" s="198">
        <f t="shared" si="0"/>
        <v>41967</v>
      </c>
      <c r="J30" s="208">
        <f t="shared" si="4"/>
        <v>1.3809890325771519E-2</v>
      </c>
      <c r="N30"/>
      <c r="O30"/>
    </row>
    <row r="31" spans="1:23" ht="15" customHeight="1" x14ac:dyDescent="0.25">
      <c r="A31"/>
      <c r="B31" s="73">
        <v>9</v>
      </c>
      <c r="C31" s="94">
        <v>61767</v>
      </c>
      <c r="D31" s="26">
        <f t="shared" si="1"/>
        <v>2.9479002409215343E-2</v>
      </c>
      <c r="E31" s="94">
        <v>17201</v>
      </c>
      <c r="F31" s="112">
        <f t="shared" si="2"/>
        <v>2.3756187298360366E-2</v>
      </c>
      <c r="G31" s="94">
        <v>6221</v>
      </c>
      <c r="H31" s="112">
        <f t="shared" si="3"/>
        <v>2.8334327759989432E-2</v>
      </c>
      <c r="I31" s="198">
        <f t="shared" si="0"/>
        <v>85189</v>
      </c>
      <c r="J31" s="208">
        <f t="shared" si="4"/>
        <v>2.8032757808805726E-2</v>
      </c>
      <c r="N31"/>
      <c r="O31"/>
    </row>
    <row r="32" spans="1:23" ht="15" customHeight="1" x14ac:dyDescent="0.25">
      <c r="A32"/>
      <c r="B32" s="73">
        <v>10</v>
      </c>
      <c r="C32" s="94">
        <v>98886</v>
      </c>
      <c r="D32" s="26">
        <f t="shared" si="1"/>
        <v>4.7194466822699316E-2</v>
      </c>
      <c r="E32" s="94">
        <v>25395</v>
      </c>
      <c r="F32" s="112">
        <f t="shared" si="2"/>
        <v>3.5072866486940378E-2</v>
      </c>
      <c r="G32" s="94">
        <v>8808</v>
      </c>
      <c r="H32" s="112">
        <f t="shared" si="3"/>
        <v>4.0117144978297208E-2</v>
      </c>
      <c r="I32" s="198">
        <f t="shared" si="0"/>
        <v>133089</v>
      </c>
      <c r="J32" s="208">
        <f t="shared" si="4"/>
        <v>4.3794993532218308E-2</v>
      </c>
      <c r="N32"/>
      <c r="O32"/>
    </row>
    <row r="33" spans="1:15" ht="15" customHeight="1" x14ac:dyDescent="0.25">
      <c r="A33"/>
      <c r="B33" s="73">
        <v>11</v>
      </c>
      <c r="C33" s="94">
        <v>122478</v>
      </c>
      <c r="D33" s="26">
        <f t="shared" si="1"/>
        <v>5.8454016822508406E-2</v>
      </c>
      <c r="E33" s="94">
        <v>34807</v>
      </c>
      <c r="F33" s="112">
        <f t="shared" si="2"/>
        <v>4.8071717417244884E-2</v>
      </c>
      <c r="G33" s="94">
        <v>10586</v>
      </c>
      <c r="H33" s="112">
        <f t="shared" si="3"/>
        <v>4.8215269838811789E-2</v>
      </c>
      <c r="I33" s="198">
        <f t="shared" si="0"/>
        <v>167871</v>
      </c>
      <c r="J33" s="208">
        <f t="shared" si="4"/>
        <v>5.5240548499477939E-2</v>
      </c>
      <c r="N33"/>
      <c r="O33"/>
    </row>
    <row r="34" spans="1:15" ht="15" customHeight="1" x14ac:dyDescent="0.25">
      <c r="A34"/>
      <c r="B34" s="73">
        <v>12</v>
      </c>
      <c r="C34" s="25">
        <v>125144</v>
      </c>
      <c r="D34" s="26">
        <f t="shared" si="1"/>
        <v>5.9726395607668251E-2</v>
      </c>
      <c r="E34" s="25">
        <v>33005</v>
      </c>
      <c r="F34" s="112">
        <f t="shared" si="2"/>
        <v>4.5582987139258409E-2</v>
      </c>
      <c r="G34" s="25">
        <v>11529</v>
      </c>
      <c r="H34" s="112">
        <f t="shared" si="3"/>
        <v>5.2510282067982347E-2</v>
      </c>
      <c r="I34" s="198">
        <f t="shared" si="0"/>
        <v>169678</v>
      </c>
      <c r="J34" s="208">
        <f t="shared" si="4"/>
        <v>5.583516979284342E-2</v>
      </c>
      <c r="N34"/>
      <c r="O34"/>
    </row>
    <row r="35" spans="1:15" ht="15" customHeight="1" x14ac:dyDescent="0.25">
      <c r="A35"/>
      <c r="B35" s="73">
        <v>13</v>
      </c>
      <c r="C35" s="25">
        <v>118626</v>
      </c>
      <c r="D35" s="26">
        <f t="shared" si="1"/>
        <v>5.6615606064655551E-2</v>
      </c>
      <c r="E35" s="25">
        <v>37624</v>
      </c>
      <c r="F35" s="112">
        <f t="shared" si="2"/>
        <v>5.1962257480001765E-2</v>
      </c>
      <c r="G35" s="25">
        <v>11684</v>
      </c>
      <c r="H35" s="112">
        <f t="shared" si="3"/>
        <v>5.3216249083381538E-2</v>
      </c>
      <c r="I35" s="198">
        <f t="shared" si="0"/>
        <v>167934</v>
      </c>
      <c r="J35" s="208">
        <f t="shared" si="4"/>
        <v>5.5261279623707062E-2</v>
      </c>
      <c r="N35"/>
      <c r="O35"/>
    </row>
    <row r="36" spans="1:15" ht="15" customHeight="1" x14ac:dyDescent="0.25">
      <c r="A36"/>
      <c r="B36" s="73">
        <v>14</v>
      </c>
      <c r="C36" s="25">
        <v>125731</v>
      </c>
      <c r="D36" s="26">
        <f t="shared" si="1"/>
        <v>6.0006548025856109E-2</v>
      </c>
      <c r="E36" s="25">
        <v>47729</v>
      </c>
      <c r="F36" s="112">
        <f t="shared" si="2"/>
        <v>6.5918206125425371E-2</v>
      </c>
      <c r="G36" s="25">
        <v>12214</v>
      </c>
      <c r="H36" s="112">
        <f t="shared" si="3"/>
        <v>5.5630200813456189E-2</v>
      </c>
      <c r="I36" s="198">
        <f t="shared" si="0"/>
        <v>185674</v>
      </c>
      <c r="J36" s="208">
        <f t="shared" si="4"/>
        <v>6.1098900954256942E-2</v>
      </c>
      <c r="N36"/>
      <c r="O36"/>
    </row>
    <row r="37" spans="1:15" ht="15" customHeight="1" x14ac:dyDescent="0.25">
      <c r="A37"/>
      <c r="B37" s="73">
        <v>15</v>
      </c>
      <c r="C37" s="25">
        <v>136147</v>
      </c>
      <c r="D37" s="26">
        <f t="shared" si="1"/>
        <v>6.4977702349271318E-2</v>
      </c>
      <c r="E37" s="25">
        <v>57002</v>
      </c>
      <c r="F37" s="112">
        <f t="shared" si="2"/>
        <v>7.8725085075352461E-2</v>
      </c>
      <c r="G37" s="25">
        <v>13177</v>
      </c>
      <c r="H37" s="112">
        <f t="shared" si="3"/>
        <v>6.0016305560742771E-2</v>
      </c>
      <c r="I37" s="198">
        <f t="shared" si="0"/>
        <v>206326</v>
      </c>
      <c r="J37" s="208">
        <f t="shared" si="4"/>
        <v>6.7894760915841831E-2</v>
      </c>
      <c r="N37"/>
      <c r="O37"/>
    </row>
    <row r="38" spans="1:15" ht="15" customHeight="1" x14ac:dyDescent="0.25">
      <c r="A38"/>
      <c r="B38" s="73">
        <v>16</v>
      </c>
      <c r="C38" s="25">
        <v>136963</v>
      </c>
      <c r="D38" s="26">
        <f t="shared" si="1"/>
        <v>6.5367147618847626E-2</v>
      </c>
      <c r="E38" s="25">
        <v>58425</v>
      </c>
      <c r="F38" s="112">
        <f t="shared" si="2"/>
        <v>8.0690380960799044E-2</v>
      </c>
      <c r="G38" s="25">
        <v>22568</v>
      </c>
      <c r="H38" s="112">
        <f t="shared" si="3"/>
        <v>0.10278879744212209</v>
      </c>
      <c r="I38" s="198">
        <f t="shared" si="0"/>
        <v>217956</v>
      </c>
      <c r="J38" s="208">
        <f t="shared" si="4"/>
        <v>7.1721792261630737E-2</v>
      </c>
      <c r="N38"/>
      <c r="O38"/>
    </row>
    <row r="39" spans="1:15" ht="15" customHeight="1" x14ac:dyDescent="0.25">
      <c r="A39"/>
      <c r="B39" s="73">
        <v>17</v>
      </c>
      <c r="C39" s="25">
        <v>138693</v>
      </c>
      <c r="D39" s="26">
        <f t="shared" si="1"/>
        <v>6.6192809771258174E-2</v>
      </c>
      <c r="E39" s="25">
        <v>55081</v>
      </c>
      <c r="F39" s="112">
        <f t="shared" si="2"/>
        <v>7.6072004684668765E-2</v>
      </c>
      <c r="G39" s="25">
        <v>13835</v>
      </c>
      <c r="H39" s="112">
        <f t="shared" si="3"/>
        <v>6.301324940675998E-2</v>
      </c>
      <c r="I39" s="198">
        <f t="shared" si="0"/>
        <v>207609</v>
      </c>
      <c r="J39" s="208">
        <f t="shared" si="4"/>
        <v>6.8316951906095241E-2</v>
      </c>
      <c r="N39"/>
      <c r="O39"/>
    </row>
    <row r="40" spans="1:15" ht="15" customHeight="1" x14ac:dyDescent="0.25">
      <c r="A40"/>
      <c r="B40" s="73">
        <v>18</v>
      </c>
      <c r="C40" s="25">
        <v>134054</v>
      </c>
      <c r="D40" s="26">
        <f t="shared" si="1"/>
        <v>6.3978794323262478E-2</v>
      </c>
      <c r="E40" s="25">
        <v>54113</v>
      </c>
      <c r="F40" s="112">
        <f t="shared" si="2"/>
        <v>7.4735106288946834E-2</v>
      </c>
      <c r="G40" s="25">
        <v>13355</v>
      </c>
      <c r="H40" s="112">
        <f t="shared" si="3"/>
        <v>6.0827028971975387E-2</v>
      </c>
      <c r="I40" s="198">
        <f t="shared" si="0"/>
        <v>201522</v>
      </c>
      <c r="J40" s="208">
        <f t="shared" si="4"/>
        <v>6.6313930427005216E-2</v>
      </c>
      <c r="N40"/>
      <c r="O40"/>
    </row>
    <row r="41" spans="1:15" ht="15" customHeight="1" x14ac:dyDescent="0.25">
      <c r="A41"/>
      <c r="B41" s="73">
        <v>19</v>
      </c>
      <c r="C41" s="25">
        <v>130001</v>
      </c>
      <c r="D41" s="26">
        <f t="shared" si="1"/>
        <v>6.2044454032094874E-2</v>
      </c>
      <c r="E41" s="25">
        <v>50912</v>
      </c>
      <c r="F41" s="112">
        <f t="shared" si="2"/>
        <v>7.0314226366730015E-2</v>
      </c>
      <c r="G41" s="25">
        <v>11093</v>
      </c>
      <c r="H41" s="112">
        <f t="shared" si="3"/>
        <v>5.0524465173053014E-2</v>
      </c>
      <c r="I41" s="198">
        <f t="shared" si="0"/>
        <v>192006</v>
      </c>
      <c r="J41" s="208">
        <f t="shared" si="4"/>
        <v>6.3182543472015781E-2</v>
      </c>
      <c r="N41"/>
      <c r="O41"/>
    </row>
    <row r="42" spans="1:15" ht="15" customHeight="1" x14ac:dyDescent="0.25">
      <c r="A42"/>
      <c r="B42" s="73">
        <v>20</v>
      </c>
      <c r="C42" s="25">
        <v>126632</v>
      </c>
      <c r="D42" s="26">
        <f t="shared" si="1"/>
        <v>6.0436560511013281E-2</v>
      </c>
      <c r="E42" s="25">
        <v>46610</v>
      </c>
      <c r="F42" s="112">
        <f t="shared" si="2"/>
        <v>6.4372762628717897E-2</v>
      </c>
      <c r="G42" s="25">
        <v>10205</v>
      </c>
      <c r="H42" s="112">
        <f t="shared" si="3"/>
        <v>4.6479957368701523E-2</v>
      </c>
      <c r="I42" s="198">
        <f t="shared" si="0"/>
        <v>183447</v>
      </c>
      <c r="J42" s="208">
        <f t="shared" si="4"/>
        <v>6.036607216603064E-2</v>
      </c>
      <c r="N42"/>
      <c r="O42"/>
    </row>
    <row r="43" spans="1:15" ht="15" customHeight="1" x14ac:dyDescent="0.25">
      <c r="A43"/>
      <c r="B43" s="73">
        <v>21</v>
      </c>
      <c r="C43" s="25">
        <v>114551</v>
      </c>
      <c r="D43" s="26">
        <f t="shared" si="1"/>
        <v>5.4670766023572896E-2</v>
      </c>
      <c r="E43" s="25">
        <v>38099</v>
      </c>
      <c r="F43" s="112">
        <f t="shared" si="2"/>
        <v>5.2618276837406636E-2</v>
      </c>
      <c r="G43" s="25">
        <v>9477</v>
      </c>
      <c r="H43" s="112">
        <f t="shared" si="3"/>
        <v>4.3164189709278225E-2</v>
      </c>
      <c r="I43" s="198">
        <f t="shared" si="0"/>
        <v>162127</v>
      </c>
      <c r="J43" s="208">
        <f t="shared" si="4"/>
        <v>5.3350396474524248E-2</v>
      </c>
      <c r="N43"/>
      <c r="O43"/>
    </row>
    <row r="44" spans="1:15" ht="15" customHeight="1" x14ac:dyDescent="0.25">
      <c r="A44"/>
      <c r="B44" s="73">
        <v>22</v>
      </c>
      <c r="C44" s="25">
        <v>101608</v>
      </c>
      <c r="D44" s="26">
        <f t="shared" si="1"/>
        <v>4.849357224400655E-2</v>
      </c>
      <c r="E44" s="25">
        <v>34436</v>
      </c>
      <c r="F44" s="112">
        <f t="shared" si="2"/>
        <v>4.7559331771777083E-2</v>
      </c>
      <c r="G44" s="25">
        <v>9160</v>
      </c>
      <c r="H44" s="112">
        <f t="shared" si="3"/>
        <v>4.1720373297139242E-2</v>
      </c>
      <c r="I44" s="198">
        <f t="shared" si="0"/>
        <v>145204</v>
      </c>
      <c r="J44" s="208">
        <f t="shared" si="4"/>
        <v>4.7781621628025059E-2</v>
      </c>
      <c r="N44"/>
      <c r="O44"/>
    </row>
    <row r="45" spans="1:15" ht="15" customHeight="1" x14ac:dyDescent="0.25">
      <c r="A45"/>
      <c r="B45" s="73">
        <v>23</v>
      </c>
      <c r="C45" s="25">
        <v>131645</v>
      </c>
      <c r="D45" s="26">
        <f t="shared" si="1"/>
        <v>6.2829071707564785E-2</v>
      </c>
      <c r="E45" s="25">
        <v>40280</v>
      </c>
      <c r="F45" s="112">
        <f t="shared" si="2"/>
        <v>5.5630441507932997E-2</v>
      </c>
      <c r="G45" s="25">
        <v>12751</v>
      </c>
      <c r="H45" s="112">
        <f>G45/$G$46</f>
        <v>5.8076034924871449E-2</v>
      </c>
      <c r="I45" s="198">
        <f t="shared" si="0"/>
        <v>184676</v>
      </c>
      <c r="J45" s="208">
        <f t="shared" si="4"/>
        <v>6.0770493621230513E-2</v>
      </c>
      <c r="N45"/>
      <c r="O45"/>
    </row>
    <row r="46" spans="1:15" s="17" customFormat="1" ht="20.100000000000001" customHeight="1" thickBot="1" x14ac:dyDescent="0.3">
      <c r="B46" s="58" t="s">
        <v>114</v>
      </c>
      <c r="C46" s="292">
        <f t="shared" ref="C46:J46" si="5">SUM(C22:C45)</f>
        <v>2095288</v>
      </c>
      <c r="D46" s="295">
        <f t="shared" si="5"/>
        <v>1</v>
      </c>
      <c r="E46" s="292">
        <f t="shared" si="5"/>
        <v>724064</v>
      </c>
      <c r="F46" s="295">
        <f t="shared" si="5"/>
        <v>1</v>
      </c>
      <c r="G46" s="292">
        <f t="shared" si="5"/>
        <v>219557</v>
      </c>
      <c r="H46" s="295">
        <f t="shared" si="5"/>
        <v>1</v>
      </c>
      <c r="I46" s="292">
        <f t="shared" si="5"/>
        <v>3038909</v>
      </c>
      <c r="J46" s="296">
        <f t="shared" si="5"/>
        <v>1</v>
      </c>
    </row>
    <row r="48" spans="1:15" x14ac:dyDescent="0.25">
      <c r="B48" t="s">
        <v>450</v>
      </c>
      <c r="L48" s="13"/>
      <c r="M48" s="13"/>
      <c r="N48"/>
      <c r="O48"/>
    </row>
  </sheetData>
  <mergeCells count="22">
    <mergeCell ref="C20:D20"/>
    <mergeCell ref="E20:F20"/>
    <mergeCell ref="G20:H20"/>
    <mergeCell ref="B5:C6"/>
    <mergeCell ref="D6:E6"/>
    <mergeCell ref="F6:G6"/>
    <mergeCell ref="B7:C7"/>
    <mergeCell ref="H8:I8"/>
    <mergeCell ref="I20:J20"/>
    <mergeCell ref="B20:B21"/>
    <mergeCell ref="B8:C8"/>
    <mergeCell ref="H7:I7"/>
    <mergeCell ref="H6:I6"/>
    <mergeCell ref="J6:K6"/>
    <mergeCell ref="F8:G8"/>
    <mergeCell ref="D7:E7"/>
    <mergeCell ref="F7:G7"/>
    <mergeCell ref="J8:K8"/>
    <mergeCell ref="J7:K7"/>
    <mergeCell ref="D8:E8"/>
    <mergeCell ref="D5:G5"/>
    <mergeCell ref="H5:K5"/>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3"/>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5.109375" customWidth="1"/>
    <col min="2" max="2" width="13.6640625" customWidth="1"/>
    <col min="3" max="3" width="25" customWidth="1"/>
    <col min="4" max="11" width="12.6640625" customWidth="1"/>
    <col min="12" max="20" width="10.6640625" customWidth="1"/>
    <col min="21" max="21" width="13.88671875" customWidth="1"/>
    <col min="22" max="22" width="14.33203125" customWidth="1"/>
  </cols>
  <sheetData>
    <row r="1" spans="1:16" x14ac:dyDescent="0.25">
      <c r="A1" s="6" t="s">
        <v>109</v>
      </c>
      <c r="B1" s="6"/>
      <c r="F1" s="1"/>
      <c r="G1" s="1"/>
      <c r="H1" s="1"/>
    </row>
    <row r="2" spans="1:16" x14ac:dyDescent="0.25">
      <c r="A2" s="6"/>
      <c r="B2" s="6"/>
      <c r="F2" s="1"/>
      <c r="G2" s="1"/>
      <c r="H2" s="1"/>
    </row>
    <row r="3" spans="1:16" s="22" customFormat="1" ht="15.6" x14ac:dyDescent="0.3">
      <c r="A3" s="21" t="s">
        <v>86</v>
      </c>
      <c r="B3" s="21" t="s">
        <v>140</v>
      </c>
      <c r="D3" s="21"/>
      <c r="E3" s="21"/>
      <c r="F3" s="21"/>
      <c r="G3" s="21"/>
      <c r="H3" s="21"/>
    </row>
    <row r="4" spans="1:16" ht="13.8" thickBot="1" x14ac:dyDescent="0.3">
      <c r="A4" s="2"/>
      <c r="B4" s="2"/>
      <c r="F4" s="2"/>
      <c r="G4" s="2"/>
      <c r="H4" s="2"/>
    </row>
    <row r="5" spans="1:16" s="10" customFormat="1" ht="20.100000000000001" customHeight="1" x14ac:dyDescent="0.25">
      <c r="B5" s="594" t="s">
        <v>310</v>
      </c>
      <c r="C5" s="590" t="s">
        <v>311</v>
      </c>
      <c r="D5" s="595"/>
      <c r="E5" s="636" t="s">
        <v>160</v>
      </c>
      <c r="F5" s="653"/>
      <c r="G5" s="653"/>
      <c r="H5" s="723"/>
      <c r="I5" s="636" t="s">
        <v>162</v>
      </c>
      <c r="J5" s="653"/>
      <c r="K5" s="653"/>
      <c r="L5" s="719"/>
      <c r="M5" s="86"/>
    </row>
    <row r="6" spans="1:16" s="10" customFormat="1" ht="24" customHeight="1" x14ac:dyDescent="0.25">
      <c r="B6" s="596"/>
      <c r="C6" s="699"/>
      <c r="D6" s="597"/>
      <c r="E6" s="599" t="s">
        <v>165</v>
      </c>
      <c r="F6" s="601"/>
      <c r="G6" s="599" t="s">
        <v>169</v>
      </c>
      <c r="H6" s="601"/>
      <c r="I6" s="599" t="s">
        <v>165</v>
      </c>
      <c r="J6" s="601"/>
      <c r="K6" s="599" t="s">
        <v>169</v>
      </c>
      <c r="L6" s="577"/>
      <c r="M6" s="71"/>
      <c r="N6" s="87"/>
      <c r="O6" s="87"/>
      <c r="P6" s="88"/>
    </row>
    <row r="7" spans="1:16" s="10" customFormat="1" ht="63" customHeight="1" x14ac:dyDescent="0.25">
      <c r="B7" s="696" t="s">
        <v>580</v>
      </c>
      <c r="C7" s="726" t="s">
        <v>303</v>
      </c>
      <c r="D7" s="727"/>
      <c r="E7" s="728" t="s">
        <v>550</v>
      </c>
      <c r="F7" s="729"/>
      <c r="G7" s="728" t="s">
        <v>301</v>
      </c>
      <c r="H7" s="729"/>
      <c r="I7" s="576" t="s">
        <v>565</v>
      </c>
      <c r="J7" s="627"/>
      <c r="K7" s="728" t="s">
        <v>122</v>
      </c>
      <c r="L7" s="730"/>
      <c r="M7" s="86"/>
    </row>
    <row r="8" spans="1:16" s="10" customFormat="1" ht="20.100000000000001" customHeight="1" x14ac:dyDescent="0.25">
      <c r="B8" s="697"/>
      <c r="C8" s="687" t="s">
        <v>304</v>
      </c>
      <c r="D8" s="688"/>
      <c r="E8" s="722" t="s">
        <v>117</v>
      </c>
      <c r="F8" s="692"/>
      <c r="G8" s="691">
        <v>1</v>
      </c>
      <c r="H8" s="692"/>
      <c r="I8" s="722" t="s">
        <v>117</v>
      </c>
      <c r="J8" s="692"/>
      <c r="K8" s="691">
        <v>1</v>
      </c>
      <c r="L8" s="724"/>
      <c r="M8" s="86"/>
    </row>
    <row r="9" spans="1:16" s="17" customFormat="1" ht="30" customHeight="1" thickBot="1" x14ac:dyDescent="0.3">
      <c r="B9" s="684" t="s">
        <v>114</v>
      </c>
      <c r="C9" s="685"/>
      <c r="D9" s="685"/>
      <c r="E9" s="584" t="s">
        <v>117</v>
      </c>
      <c r="F9" s="622"/>
      <c r="G9" s="610">
        <v>1</v>
      </c>
      <c r="H9" s="622"/>
      <c r="I9" s="584" t="s">
        <v>117</v>
      </c>
      <c r="J9" s="622"/>
      <c r="K9" s="610">
        <v>1</v>
      </c>
      <c r="L9" s="725"/>
      <c r="M9" s="49"/>
    </row>
    <row r="10" spans="1:16" ht="21.9" customHeight="1" x14ac:dyDescent="0.25"/>
    <row r="11" spans="1:16" ht="15.6" x14ac:dyDescent="0.3">
      <c r="B11" s="339" t="s">
        <v>531</v>
      </c>
      <c r="D11" s="19"/>
      <c r="E11" s="339" t="s">
        <v>532</v>
      </c>
    </row>
    <row r="13" spans="1:16" s="24" customFormat="1" ht="15" x14ac:dyDescent="0.25">
      <c r="B13" s="59" t="s">
        <v>24</v>
      </c>
      <c r="E13" s="369" t="s">
        <v>503</v>
      </c>
      <c r="F13" s="59"/>
    </row>
    <row r="14" spans="1:16" s="24" customFormat="1" ht="15" x14ac:dyDescent="0.25">
      <c r="B14" s="60" t="s">
        <v>0</v>
      </c>
      <c r="D14" s="59"/>
      <c r="E14" s="356" t="s">
        <v>495</v>
      </c>
      <c r="F14" s="60"/>
    </row>
    <row r="15" spans="1:16" s="24" customFormat="1" ht="15" x14ac:dyDescent="0.25">
      <c r="B15" s="60" t="s">
        <v>308</v>
      </c>
      <c r="E15" s="60"/>
    </row>
    <row r="16" spans="1:16" s="24" customFormat="1" ht="15" x14ac:dyDescent="0.25">
      <c r="B16" s="60" t="s">
        <v>33</v>
      </c>
      <c r="E16" s="60"/>
    </row>
    <row r="17" spans="1:11" s="24" customFormat="1" ht="15" x14ac:dyDescent="0.25">
      <c r="B17" s="60" t="s">
        <v>34</v>
      </c>
    </row>
    <row r="18" spans="1:11" s="24" customFormat="1" ht="15" x14ac:dyDescent="0.25">
      <c r="A18" s="14"/>
      <c r="B18" s="60" t="s">
        <v>35</v>
      </c>
    </row>
    <row r="19" spans="1:11" s="24" customFormat="1" ht="15" x14ac:dyDescent="0.25">
      <c r="A19" s="14"/>
      <c r="B19" s="60" t="s">
        <v>22</v>
      </c>
    </row>
    <row r="20" spans="1:11" s="24" customFormat="1" ht="15" x14ac:dyDescent="0.25">
      <c r="A20" s="14"/>
      <c r="B20" s="60" t="s">
        <v>32</v>
      </c>
    </row>
    <row r="21" spans="1:11" ht="13.8" x14ac:dyDescent="0.25">
      <c r="A21" s="14"/>
      <c r="B21" s="60"/>
    </row>
    <row r="22" spans="1:11" ht="15.6" x14ac:dyDescent="0.25">
      <c r="A22" s="24"/>
      <c r="B22" s="60"/>
      <c r="D22" s="27"/>
      <c r="E22" s="27"/>
    </row>
    <row r="23" spans="1:11" ht="15.6" x14ac:dyDescent="0.25">
      <c r="A23" s="24"/>
      <c r="B23" s="371" t="s">
        <v>534</v>
      </c>
      <c r="C23" s="3"/>
      <c r="D23" s="27"/>
      <c r="E23" s="27"/>
    </row>
    <row r="24" spans="1:11" ht="13.8" thickBot="1" x14ac:dyDescent="0.3"/>
    <row r="25" spans="1:11" ht="30" customHeight="1" x14ac:dyDescent="0.25">
      <c r="B25" s="674" t="s">
        <v>310</v>
      </c>
      <c r="C25" s="755" t="s">
        <v>586</v>
      </c>
      <c r="D25" s="585" t="s">
        <v>196</v>
      </c>
      <c r="E25" s="663"/>
      <c r="F25" s="578" t="s">
        <v>177</v>
      </c>
      <c r="G25" s="664"/>
      <c r="H25" s="585" t="s">
        <v>176</v>
      </c>
      <c r="I25" s="663"/>
      <c r="J25" s="578" t="s">
        <v>585</v>
      </c>
      <c r="K25" s="579"/>
    </row>
    <row r="26" spans="1:11" ht="30" customHeight="1" x14ac:dyDescent="0.25">
      <c r="B26" s="754"/>
      <c r="C26" s="756"/>
      <c r="D26" s="20" t="s">
        <v>165</v>
      </c>
      <c r="E26" s="20" t="s">
        <v>169</v>
      </c>
      <c r="F26" s="20" t="s">
        <v>165</v>
      </c>
      <c r="G26" s="20" t="s">
        <v>169</v>
      </c>
      <c r="H26" s="20" t="s">
        <v>165</v>
      </c>
      <c r="I26" s="20" t="s">
        <v>169</v>
      </c>
      <c r="J26" s="20" t="s">
        <v>165</v>
      </c>
      <c r="K26" s="310" t="s">
        <v>169</v>
      </c>
    </row>
    <row r="27" spans="1:11" ht="14.1" customHeight="1" x14ac:dyDescent="0.25">
      <c r="B27" s="110" t="s">
        <v>283</v>
      </c>
      <c r="C27" s="274" t="s">
        <v>444</v>
      </c>
      <c r="D27" s="25">
        <v>36523</v>
      </c>
      <c r="E27" s="26">
        <f t="shared" ref="E27:E32" si="0">D27/$D$33</f>
        <v>0.10963094148193729</v>
      </c>
      <c r="F27" s="25">
        <v>11585</v>
      </c>
      <c r="G27" s="26">
        <f t="shared" ref="G27:G32" si="1">F27/$F$33</f>
        <v>9.6467708090463983E-2</v>
      </c>
      <c r="H27" s="25">
        <v>5399</v>
      </c>
      <c r="I27" s="26">
        <f t="shared" ref="I27:I32" si="2">H27/$H$33</f>
        <v>0.16037903992395439</v>
      </c>
      <c r="J27" s="198">
        <f t="shared" ref="J27:J54" si="3">D27+F27+H27</f>
        <v>53507</v>
      </c>
      <c r="K27" s="201">
        <f t="shared" ref="K27:K32" si="4">J27/$J$33</f>
        <v>0.10989297619023169</v>
      </c>
    </row>
    <row r="28" spans="1:11" ht="14.1" customHeight="1" x14ac:dyDescent="0.25">
      <c r="B28" s="111"/>
      <c r="C28" s="274" t="s">
        <v>446</v>
      </c>
      <c r="D28" s="25">
        <v>54400</v>
      </c>
      <c r="E28" s="26">
        <f t="shared" si="0"/>
        <v>0.16329226012697173</v>
      </c>
      <c r="F28" s="25">
        <v>14279</v>
      </c>
      <c r="G28" s="26">
        <f t="shared" si="1"/>
        <v>0.11890050960929954</v>
      </c>
      <c r="H28" s="25">
        <v>4455</v>
      </c>
      <c r="I28" s="26">
        <f t="shared" si="2"/>
        <v>0.13233721482889735</v>
      </c>
      <c r="J28" s="198">
        <f t="shared" si="3"/>
        <v>73134</v>
      </c>
      <c r="K28" s="201">
        <f t="shared" si="4"/>
        <v>0.15020301868346952</v>
      </c>
    </row>
    <row r="29" spans="1:11" ht="14.1" customHeight="1" x14ac:dyDescent="0.25">
      <c r="B29" s="111"/>
      <c r="C29" s="274" t="s">
        <v>447</v>
      </c>
      <c r="D29" s="25">
        <v>41351</v>
      </c>
      <c r="E29" s="26">
        <f t="shared" si="0"/>
        <v>0.12412312956820604</v>
      </c>
      <c r="F29" s="25">
        <v>11724</v>
      </c>
      <c r="G29" s="26">
        <f t="shared" si="1"/>
        <v>9.7625154048562771E-2</v>
      </c>
      <c r="H29" s="25">
        <v>3745</v>
      </c>
      <c r="I29" s="26">
        <f t="shared" si="2"/>
        <v>0.11124643536121673</v>
      </c>
      <c r="J29" s="198">
        <f t="shared" si="3"/>
        <v>56820</v>
      </c>
      <c r="K29" s="201">
        <f t="shared" si="4"/>
        <v>0.11669723413999972</v>
      </c>
    </row>
    <row r="30" spans="1:11" ht="14.1" customHeight="1" x14ac:dyDescent="0.25">
      <c r="B30" s="111"/>
      <c r="C30" s="274" t="s">
        <v>448</v>
      </c>
      <c r="D30" s="25">
        <v>65137</v>
      </c>
      <c r="E30" s="26">
        <f t="shared" si="0"/>
        <v>0.19552146963034114</v>
      </c>
      <c r="F30" s="25">
        <v>27667</v>
      </c>
      <c r="G30" s="26">
        <f t="shared" si="1"/>
        <v>0.23038170735769242</v>
      </c>
      <c r="H30" s="25">
        <v>7956</v>
      </c>
      <c r="I30" s="26">
        <f t="shared" si="2"/>
        <v>0.23633555133079848</v>
      </c>
      <c r="J30" s="198">
        <f t="shared" si="3"/>
        <v>100760</v>
      </c>
      <c r="K30" s="201">
        <f t="shared" si="4"/>
        <v>0.2069414521637869</v>
      </c>
    </row>
    <row r="31" spans="1:11" ht="14.1" customHeight="1" x14ac:dyDescent="0.25">
      <c r="B31" s="111"/>
      <c r="C31" s="274" t="s">
        <v>449</v>
      </c>
      <c r="D31" s="25">
        <v>64235</v>
      </c>
      <c r="E31" s="26">
        <f t="shared" si="0"/>
        <v>0.19281393987602996</v>
      </c>
      <c r="F31" s="25">
        <v>28629</v>
      </c>
      <c r="G31" s="26">
        <f t="shared" si="1"/>
        <v>0.23839223262165674</v>
      </c>
      <c r="H31" s="25">
        <v>5899</v>
      </c>
      <c r="I31" s="26">
        <f t="shared" si="2"/>
        <v>0.17523170152091255</v>
      </c>
      <c r="J31" s="198">
        <f t="shared" si="3"/>
        <v>98763</v>
      </c>
      <c r="K31" s="201">
        <f t="shared" si="4"/>
        <v>0.20284000238241451</v>
      </c>
    </row>
    <row r="32" spans="1:11" ht="14.1" customHeight="1" x14ac:dyDescent="0.25">
      <c r="B32" s="111"/>
      <c r="C32" s="274" t="s">
        <v>445</v>
      </c>
      <c r="D32" s="25">
        <v>71499</v>
      </c>
      <c r="E32" s="26">
        <f t="shared" si="0"/>
        <v>0.21461825931651382</v>
      </c>
      <c r="F32" s="25">
        <v>26208</v>
      </c>
      <c r="G32" s="26">
        <f t="shared" si="1"/>
        <v>0.21823268827232456</v>
      </c>
      <c r="H32" s="25">
        <v>6210</v>
      </c>
      <c r="I32" s="26">
        <f t="shared" si="2"/>
        <v>0.18447005703422054</v>
      </c>
      <c r="J32" s="198">
        <f t="shared" si="3"/>
        <v>103917</v>
      </c>
      <c r="K32" s="201">
        <f t="shared" si="4"/>
        <v>0.21342531644009768</v>
      </c>
    </row>
    <row r="33" spans="2:11" ht="14.1" customHeight="1" x14ac:dyDescent="0.25">
      <c r="B33" s="111"/>
      <c r="C33" s="258" t="s">
        <v>304</v>
      </c>
      <c r="D33" s="105">
        <f t="shared" ref="D33:I33" si="5">SUM(D27:D32)</f>
        <v>333145</v>
      </c>
      <c r="E33" s="161">
        <f t="shared" si="5"/>
        <v>1</v>
      </c>
      <c r="F33" s="105">
        <f t="shared" si="5"/>
        <v>120092</v>
      </c>
      <c r="G33" s="161">
        <f t="shared" si="5"/>
        <v>1</v>
      </c>
      <c r="H33" s="105">
        <f t="shared" si="5"/>
        <v>33664</v>
      </c>
      <c r="I33" s="161">
        <f t="shared" si="5"/>
        <v>1.0000000000000002</v>
      </c>
      <c r="J33" s="105">
        <f>D33+F33+H33</f>
        <v>486901</v>
      </c>
      <c r="K33" s="261">
        <f>SUM(K27:K32)</f>
        <v>1</v>
      </c>
    </row>
    <row r="34" spans="2:11" ht="14.1" customHeight="1" x14ac:dyDescent="0.25">
      <c r="B34" s="259" t="s">
        <v>284</v>
      </c>
      <c r="C34" s="274" t="s">
        <v>444</v>
      </c>
      <c r="D34" s="25">
        <v>35525</v>
      </c>
      <c r="E34" s="26">
        <f>D34/$D$40</f>
        <v>0.12005623464446119</v>
      </c>
      <c r="F34" s="25">
        <v>11969</v>
      </c>
      <c r="G34" s="26">
        <f>F34/$F$40</f>
        <v>0.10929595470733267</v>
      </c>
      <c r="H34" s="25">
        <v>5220</v>
      </c>
      <c r="I34" s="26">
        <f>H34/$H$40</f>
        <v>0.16317599249765552</v>
      </c>
      <c r="J34" s="198">
        <f t="shared" si="3"/>
        <v>52714</v>
      </c>
      <c r="K34" s="201">
        <f>J34/$J$40</f>
        <v>0.12051586294561309</v>
      </c>
    </row>
    <row r="35" spans="2:11" ht="14.1" customHeight="1" x14ac:dyDescent="0.25">
      <c r="B35" s="111"/>
      <c r="C35" s="274" t="s">
        <v>446</v>
      </c>
      <c r="D35" s="25">
        <v>46471</v>
      </c>
      <c r="E35" s="26">
        <f t="shared" ref="E35:E39" si="6">D35/$D$40</f>
        <v>0.15704808670408885</v>
      </c>
      <c r="F35" s="25">
        <v>13335</v>
      </c>
      <c r="G35" s="26">
        <f t="shared" ref="G35:G39" si="7">F35/$F$40</f>
        <v>0.12176970139713268</v>
      </c>
      <c r="H35" s="25">
        <v>4122</v>
      </c>
      <c r="I35" s="26">
        <f t="shared" ref="I35:I39" si="8">H35/$H$40</f>
        <v>0.12885276648952798</v>
      </c>
      <c r="J35" s="198">
        <f>D35+F35+H35</f>
        <v>63928</v>
      </c>
      <c r="K35" s="201">
        <f t="shared" ref="K35:K39" si="9">J35/$J$40</f>
        <v>0.14615354718646192</v>
      </c>
    </row>
    <row r="36" spans="2:11" ht="14.1" customHeight="1" x14ac:dyDescent="0.25">
      <c r="B36" s="111"/>
      <c r="C36" s="274" t="s">
        <v>447</v>
      </c>
      <c r="D36" s="25">
        <v>33918</v>
      </c>
      <c r="E36" s="26">
        <f t="shared" si="6"/>
        <v>0.11462540089150837</v>
      </c>
      <c r="F36" s="25">
        <v>9918</v>
      </c>
      <c r="G36" s="26">
        <f t="shared" si="7"/>
        <v>9.0567071500319604E-2</v>
      </c>
      <c r="H36" s="25">
        <v>3420</v>
      </c>
      <c r="I36" s="26">
        <f t="shared" si="8"/>
        <v>0.10690840887777431</v>
      </c>
      <c r="J36" s="198">
        <f t="shared" si="3"/>
        <v>47256</v>
      </c>
      <c r="K36" s="201">
        <f t="shared" si="9"/>
        <v>0.10803766778005638</v>
      </c>
    </row>
    <row r="37" spans="2:11" ht="14.1" customHeight="1" x14ac:dyDescent="0.25">
      <c r="B37" s="111"/>
      <c r="C37" s="274" t="s">
        <v>448</v>
      </c>
      <c r="D37" s="25">
        <v>55825</v>
      </c>
      <c r="E37" s="26">
        <f t="shared" si="6"/>
        <v>0.18865979729843901</v>
      </c>
      <c r="F37" s="25">
        <v>25074</v>
      </c>
      <c r="G37" s="26">
        <f t="shared" si="7"/>
        <v>0.2289653912884668</v>
      </c>
      <c r="H37" s="25">
        <v>7734</v>
      </c>
      <c r="I37" s="26">
        <f t="shared" si="8"/>
        <v>0.24176305095342293</v>
      </c>
      <c r="J37" s="198">
        <f t="shared" si="3"/>
        <v>88633</v>
      </c>
      <c r="K37" s="201">
        <f t="shared" si="9"/>
        <v>0.20263464128046677</v>
      </c>
    </row>
    <row r="38" spans="2:11" ht="14.1" customHeight="1" x14ac:dyDescent="0.25">
      <c r="B38" s="111"/>
      <c r="C38" s="274" t="s">
        <v>449</v>
      </c>
      <c r="D38" s="25">
        <v>57731</v>
      </c>
      <c r="E38" s="26">
        <f t="shared" si="6"/>
        <v>0.19510109731905387</v>
      </c>
      <c r="F38" s="25">
        <v>25138</v>
      </c>
      <c r="G38" s="26">
        <f t="shared" si="7"/>
        <v>0.22954981280248379</v>
      </c>
      <c r="H38" s="25">
        <v>5601</v>
      </c>
      <c r="I38" s="26">
        <f t="shared" si="8"/>
        <v>0.1750859643638637</v>
      </c>
      <c r="J38" s="198">
        <f t="shared" si="3"/>
        <v>88470</v>
      </c>
      <c r="K38" s="201">
        <f t="shared" si="9"/>
        <v>0.20226198722916852</v>
      </c>
    </row>
    <row r="39" spans="2:11" ht="14.1" customHeight="1" x14ac:dyDescent="0.25">
      <c r="B39" s="111"/>
      <c r="C39" s="274" t="s">
        <v>445</v>
      </c>
      <c r="D39" s="25">
        <v>66433</v>
      </c>
      <c r="E39" s="26">
        <f t="shared" si="6"/>
        <v>0.2245093831424487</v>
      </c>
      <c r="F39" s="25">
        <v>24076</v>
      </c>
      <c r="G39" s="26">
        <f t="shared" si="7"/>
        <v>0.21985206830426446</v>
      </c>
      <c r="H39" s="25">
        <v>5893</v>
      </c>
      <c r="I39" s="26">
        <f t="shared" si="8"/>
        <v>0.18421381681775556</v>
      </c>
      <c r="J39" s="198">
        <f t="shared" si="3"/>
        <v>96402</v>
      </c>
      <c r="K39" s="201">
        <f t="shared" si="9"/>
        <v>0.22039629357823334</v>
      </c>
    </row>
    <row r="40" spans="2:11" ht="14.1" customHeight="1" x14ac:dyDescent="0.25">
      <c r="B40" s="111"/>
      <c r="C40" s="258" t="s">
        <v>304</v>
      </c>
      <c r="D40" s="105">
        <f t="shared" ref="D40:I40" si="10">SUM(D34:D39)</f>
        <v>295903</v>
      </c>
      <c r="E40" s="161">
        <f t="shared" si="10"/>
        <v>1</v>
      </c>
      <c r="F40" s="105">
        <f t="shared" si="10"/>
        <v>109510</v>
      </c>
      <c r="G40" s="161">
        <f t="shared" si="10"/>
        <v>1</v>
      </c>
      <c r="H40" s="105">
        <f t="shared" si="10"/>
        <v>31990</v>
      </c>
      <c r="I40" s="161">
        <f t="shared" si="10"/>
        <v>1</v>
      </c>
      <c r="J40" s="105">
        <f t="shared" si="3"/>
        <v>437403</v>
      </c>
      <c r="K40" s="261">
        <f>SUM(K34:K39)</f>
        <v>1.0000000000000002</v>
      </c>
    </row>
    <row r="41" spans="2:11" ht="14.1" customHeight="1" x14ac:dyDescent="0.25">
      <c r="B41" s="259" t="s">
        <v>285</v>
      </c>
      <c r="C41" s="274" t="s">
        <v>444</v>
      </c>
      <c r="D41" s="25">
        <v>33063</v>
      </c>
      <c r="E41" s="26">
        <f>D41/$D$47</f>
        <v>0.11807539569167476</v>
      </c>
      <c r="F41" s="25">
        <v>10764</v>
      </c>
      <c r="G41" s="26">
        <f>F41/$F$47</f>
        <v>0.102461591181678</v>
      </c>
      <c r="H41" s="25">
        <v>5121</v>
      </c>
      <c r="I41" s="26">
        <f>H41/$H$47</f>
        <v>0.16937884500893036</v>
      </c>
      <c r="J41" s="198">
        <f t="shared" si="3"/>
        <v>48948</v>
      </c>
      <c r="K41" s="201">
        <f>J41/$J$47</f>
        <v>0.11786065147458248</v>
      </c>
    </row>
    <row r="42" spans="2:11" ht="14.1" customHeight="1" x14ac:dyDescent="0.25">
      <c r="B42" s="111"/>
      <c r="C42" s="274" t="s">
        <v>446</v>
      </c>
      <c r="D42" s="25">
        <v>43091</v>
      </c>
      <c r="E42" s="26">
        <f t="shared" ref="E42:E46" si="11">D42/$D$47</f>
        <v>0.15388763499228617</v>
      </c>
      <c r="F42" s="25">
        <v>12549</v>
      </c>
      <c r="G42" s="26">
        <f t="shared" ref="G42:G46" si="12">F42/$F$47</f>
        <v>0.11945285281855046</v>
      </c>
      <c r="H42" s="25">
        <v>3868</v>
      </c>
      <c r="I42" s="26">
        <f t="shared" ref="I42:I46" si="13">H42/$H$47</f>
        <v>0.12793543692531587</v>
      </c>
      <c r="J42" s="198">
        <f t="shared" si="3"/>
        <v>59508</v>
      </c>
      <c r="K42" s="201">
        <f t="shared" ref="K42:K46" si="14">J42/$J$47</f>
        <v>0.1432878084487508</v>
      </c>
    </row>
    <row r="43" spans="2:11" ht="14.1" customHeight="1" x14ac:dyDescent="0.25">
      <c r="B43" s="111"/>
      <c r="C43" s="274" t="s">
        <v>447</v>
      </c>
      <c r="D43" s="25">
        <v>30985</v>
      </c>
      <c r="E43" s="26">
        <f t="shared" si="11"/>
        <v>0.11065439117764699</v>
      </c>
      <c r="F43" s="25">
        <v>9417</v>
      </c>
      <c r="G43" s="26">
        <f t="shared" si="12"/>
        <v>8.963961391284482E-2</v>
      </c>
      <c r="H43" s="25">
        <v>3188</v>
      </c>
      <c r="I43" s="26">
        <f t="shared" si="13"/>
        <v>0.10544420189190977</v>
      </c>
      <c r="J43" s="198">
        <f t="shared" si="3"/>
        <v>43590</v>
      </c>
      <c r="K43" s="201">
        <f t="shared" si="14"/>
        <v>0.10495925875984821</v>
      </c>
    </row>
    <row r="44" spans="2:11" ht="14.1" customHeight="1" x14ac:dyDescent="0.25">
      <c r="B44" s="111"/>
      <c r="C44" s="274" t="s">
        <v>448</v>
      </c>
      <c r="D44" s="25">
        <v>54115</v>
      </c>
      <c r="E44" s="26">
        <f t="shared" si="11"/>
        <v>0.19325681389634877</v>
      </c>
      <c r="F44" s="25">
        <v>24828</v>
      </c>
      <c r="G44" s="26">
        <f t="shared" si="12"/>
        <v>0.23633559883488492</v>
      </c>
      <c r="H44" s="25">
        <v>6958</v>
      </c>
      <c r="I44" s="26">
        <f t="shared" si="13"/>
        <v>0.23013825494476417</v>
      </c>
      <c r="J44" s="198">
        <f t="shared" si="3"/>
        <v>85901</v>
      </c>
      <c r="K44" s="201">
        <f t="shared" si="14"/>
        <v>0.20683884576117736</v>
      </c>
    </row>
    <row r="45" spans="2:11" ht="14.1" customHeight="1" x14ac:dyDescent="0.25">
      <c r="B45" s="111"/>
      <c r="C45" s="274" t="s">
        <v>449</v>
      </c>
      <c r="D45" s="25">
        <v>53838</v>
      </c>
      <c r="E45" s="26">
        <f t="shared" si="11"/>
        <v>0.19226758470944519</v>
      </c>
      <c r="F45" s="25">
        <v>24652</v>
      </c>
      <c r="G45" s="26">
        <f t="shared" si="12"/>
        <v>0.23466026995640338</v>
      </c>
      <c r="H45" s="25">
        <v>5293</v>
      </c>
      <c r="I45" s="26">
        <f t="shared" si="13"/>
        <v>0.1750678044585566</v>
      </c>
      <c r="J45" s="198">
        <f t="shared" si="3"/>
        <v>83783</v>
      </c>
      <c r="K45" s="201">
        <f t="shared" si="14"/>
        <v>0.20173896711806291</v>
      </c>
    </row>
    <row r="46" spans="2:11" ht="14.1" customHeight="1" x14ac:dyDescent="0.25">
      <c r="B46" s="111"/>
      <c r="C46" s="274" t="s">
        <v>445</v>
      </c>
      <c r="D46" s="25">
        <v>64924</v>
      </c>
      <c r="E46" s="26">
        <f t="shared" si="11"/>
        <v>0.23185817953259813</v>
      </c>
      <c r="F46" s="25">
        <v>22844</v>
      </c>
      <c r="G46" s="26">
        <f t="shared" si="12"/>
        <v>0.21745007329563842</v>
      </c>
      <c r="H46" s="25">
        <v>5806</v>
      </c>
      <c r="I46" s="26">
        <f t="shared" si="13"/>
        <v>0.19203545677052325</v>
      </c>
      <c r="J46" s="198">
        <f t="shared" si="3"/>
        <v>93574</v>
      </c>
      <c r="K46" s="201">
        <f t="shared" si="14"/>
        <v>0.22531446843757827</v>
      </c>
    </row>
    <row r="47" spans="2:11" ht="14.1" customHeight="1" x14ac:dyDescent="0.25">
      <c r="B47" s="111"/>
      <c r="C47" s="258" t="s">
        <v>304</v>
      </c>
      <c r="D47" s="105">
        <f t="shared" ref="D47:I47" si="15">SUM(D41:D46)</f>
        <v>280016</v>
      </c>
      <c r="E47" s="161">
        <f t="shared" si="15"/>
        <v>1</v>
      </c>
      <c r="F47" s="105">
        <f t="shared" si="15"/>
        <v>105054</v>
      </c>
      <c r="G47" s="161">
        <f t="shared" si="15"/>
        <v>1</v>
      </c>
      <c r="H47" s="105">
        <f t="shared" si="15"/>
        <v>30234</v>
      </c>
      <c r="I47" s="161">
        <f t="shared" si="15"/>
        <v>1</v>
      </c>
      <c r="J47" s="105">
        <f t="shared" si="3"/>
        <v>415304</v>
      </c>
      <c r="K47" s="261">
        <f>SUM(K41:K46)</f>
        <v>1</v>
      </c>
    </row>
    <row r="48" spans="2:11" ht="14.1" customHeight="1" x14ac:dyDescent="0.25">
      <c r="B48" s="110" t="s">
        <v>286</v>
      </c>
      <c r="C48" s="274" t="s">
        <v>444</v>
      </c>
      <c r="D48" s="25">
        <v>33076</v>
      </c>
      <c r="E48" s="26">
        <f>D48/$D$54</f>
        <v>0.11552432311604124</v>
      </c>
      <c r="F48" s="25">
        <v>10928</v>
      </c>
      <c r="G48" s="26">
        <f>F48/$F$54</f>
        <v>0.10412775850897588</v>
      </c>
      <c r="H48" s="25">
        <v>5125</v>
      </c>
      <c r="I48" s="26">
        <f>H48/$H$54</f>
        <v>0.16748913363181803</v>
      </c>
      <c r="J48" s="198">
        <f t="shared" si="3"/>
        <v>49129</v>
      </c>
      <c r="K48" s="201">
        <f>J48/$J$54</f>
        <v>0.11645834271640525</v>
      </c>
    </row>
    <row r="49" spans="2:11" ht="14.1" customHeight="1" x14ac:dyDescent="0.25">
      <c r="B49" s="111"/>
      <c r="C49" s="274" t="s">
        <v>446</v>
      </c>
      <c r="D49" s="25">
        <v>43878</v>
      </c>
      <c r="E49" s="26">
        <f t="shared" ref="E49:E53" si="16">D49/$D$54</f>
        <v>0.15325239598759396</v>
      </c>
      <c r="F49" s="25">
        <v>12483</v>
      </c>
      <c r="G49" s="26">
        <f t="shared" ref="G49:G53" si="17">F49/$F$54</f>
        <v>0.11894462019285741</v>
      </c>
      <c r="H49" s="25">
        <v>4000</v>
      </c>
      <c r="I49" s="26">
        <f t="shared" ref="I49:I53" si="18">H49/$H$54</f>
        <v>0.13072322624922383</v>
      </c>
      <c r="J49" s="198">
        <f t="shared" si="3"/>
        <v>60361</v>
      </c>
      <c r="K49" s="201">
        <f t="shared" ref="K49:K53" si="19">J49/$J$54</f>
        <v>0.14308335249455387</v>
      </c>
    </row>
    <row r="50" spans="2:11" ht="14.1" customHeight="1" x14ac:dyDescent="0.25">
      <c r="B50" s="111"/>
      <c r="C50" s="274" t="s">
        <v>447</v>
      </c>
      <c r="D50" s="25">
        <v>32588</v>
      </c>
      <c r="E50" s="26">
        <f t="shared" si="16"/>
        <v>0.11381988879264579</v>
      </c>
      <c r="F50" s="25">
        <v>9846</v>
      </c>
      <c r="G50" s="26">
        <f t="shared" si="17"/>
        <v>9.3817890764950257E-2</v>
      </c>
      <c r="H50" s="25">
        <v>3195</v>
      </c>
      <c r="I50" s="26">
        <f t="shared" si="18"/>
        <v>0.10441517696656753</v>
      </c>
      <c r="J50" s="198">
        <f t="shared" si="3"/>
        <v>45629</v>
      </c>
      <c r="K50" s="201">
        <f t="shared" si="19"/>
        <v>0.1081617317634565</v>
      </c>
    </row>
    <row r="51" spans="2:11" ht="14.1" customHeight="1" x14ac:dyDescent="0.25">
      <c r="B51" s="111"/>
      <c r="C51" s="274" t="s">
        <v>448</v>
      </c>
      <c r="D51" s="25">
        <v>54314</v>
      </c>
      <c r="E51" s="26">
        <f t="shared" si="16"/>
        <v>0.18970214311660008</v>
      </c>
      <c r="F51" s="25">
        <v>24316</v>
      </c>
      <c r="G51" s="26">
        <f t="shared" si="17"/>
        <v>0.23169569691656822</v>
      </c>
      <c r="H51" s="25">
        <v>7166</v>
      </c>
      <c r="I51" s="26">
        <f t="shared" si="18"/>
        <v>0.23419065982548448</v>
      </c>
      <c r="J51" s="198">
        <f t="shared" si="3"/>
        <v>85796</v>
      </c>
      <c r="K51" s="201">
        <f t="shared" si="19"/>
        <v>0.20337600951976845</v>
      </c>
    </row>
    <row r="52" spans="2:11" ht="14.1" customHeight="1" x14ac:dyDescent="0.25">
      <c r="B52" s="111"/>
      <c r="C52" s="274" t="s">
        <v>449</v>
      </c>
      <c r="D52" s="25">
        <v>56499</v>
      </c>
      <c r="E52" s="26">
        <f t="shared" si="16"/>
        <v>0.19733367794573753</v>
      </c>
      <c r="F52" s="25">
        <v>24120</v>
      </c>
      <c r="G52" s="26">
        <f t="shared" si="17"/>
        <v>0.22982810534741013</v>
      </c>
      <c r="H52" s="25">
        <v>5460</v>
      </c>
      <c r="I52" s="26">
        <f t="shared" si="18"/>
        <v>0.17843720383019052</v>
      </c>
      <c r="J52" s="198">
        <f t="shared" si="3"/>
        <v>86079</v>
      </c>
      <c r="K52" s="201">
        <f t="shared" si="19"/>
        <v>0.20404684977682117</v>
      </c>
    </row>
    <row r="53" spans="2:11" ht="14.1" customHeight="1" x14ac:dyDescent="0.25">
      <c r="B53" s="111"/>
      <c r="C53" s="274" t="s">
        <v>445</v>
      </c>
      <c r="D53" s="25">
        <v>65957</v>
      </c>
      <c r="E53" s="26">
        <f t="shared" si="16"/>
        <v>0.23036757104138142</v>
      </c>
      <c r="F53" s="25">
        <v>23255</v>
      </c>
      <c r="G53" s="26">
        <f t="shared" si="17"/>
        <v>0.22158592826923809</v>
      </c>
      <c r="H53" s="25">
        <v>5653</v>
      </c>
      <c r="I53" s="26">
        <f t="shared" si="18"/>
        <v>0.18474459949671557</v>
      </c>
      <c r="J53" s="198">
        <f t="shared" si="3"/>
        <v>94865</v>
      </c>
      <c r="K53" s="201">
        <f t="shared" si="19"/>
        <v>0.22487371372899476</v>
      </c>
    </row>
    <row r="54" spans="2:11" ht="14.1" customHeight="1" x14ac:dyDescent="0.25">
      <c r="B54" s="111"/>
      <c r="C54" s="258" t="s">
        <v>304</v>
      </c>
      <c r="D54" s="105">
        <f t="shared" ref="D54:I54" si="20">SUM(D48:D53)</f>
        <v>286312</v>
      </c>
      <c r="E54" s="161">
        <f t="shared" si="20"/>
        <v>1</v>
      </c>
      <c r="F54" s="105">
        <f t="shared" si="20"/>
        <v>104948</v>
      </c>
      <c r="G54" s="161">
        <f t="shared" si="20"/>
        <v>1</v>
      </c>
      <c r="H54" s="105">
        <f t="shared" si="20"/>
        <v>30599</v>
      </c>
      <c r="I54" s="161">
        <f t="shared" si="20"/>
        <v>1</v>
      </c>
      <c r="J54" s="105">
        <f t="shared" si="3"/>
        <v>421859</v>
      </c>
      <c r="K54" s="261">
        <f>SUM(K48:K53)</f>
        <v>1</v>
      </c>
    </row>
    <row r="55" spans="2:11" ht="14.1" customHeight="1" x14ac:dyDescent="0.25">
      <c r="B55" s="110" t="s">
        <v>287</v>
      </c>
      <c r="C55" s="274" t="s">
        <v>444</v>
      </c>
      <c r="D55" s="25">
        <v>35045</v>
      </c>
      <c r="E55" s="26">
        <f>D55/$D$61</f>
        <v>0.11924529585899486</v>
      </c>
      <c r="F55" s="25">
        <v>10770</v>
      </c>
      <c r="G55" s="26">
        <f>F55/$F$61</f>
        <v>0.10223745289198143</v>
      </c>
      <c r="H55" s="25">
        <v>5529</v>
      </c>
      <c r="I55" s="26">
        <f>H55/$H$61</f>
        <v>0.16951802796173657</v>
      </c>
      <c r="J55" s="198">
        <f t="shared" ref="J55:J75" si="21">D55+F55+H55</f>
        <v>51344</v>
      </c>
      <c r="K55" s="201">
        <f>J55/$J$61</f>
        <v>0.11889340950193239</v>
      </c>
    </row>
    <row r="56" spans="2:11" ht="14.1" customHeight="1" x14ac:dyDescent="0.25">
      <c r="B56" s="111"/>
      <c r="C56" s="274" t="s">
        <v>446</v>
      </c>
      <c r="D56" s="25">
        <v>43290</v>
      </c>
      <c r="E56" s="26">
        <f t="shared" ref="E56:E60" si="22">D56/$D$61</f>
        <v>0.14730001020790093</v>
      </c>
      <c r="F56" s="25">
        <v>12132</v>
      </c>
      <c r="G56" s="26">
        <f t="shared" ref="G56:G60" si="23">F56/$F$61</f>
        <v>0.11516664609893396</v>
      </c>
      <c r="H56" s="25">
        <v>4183</v>
      </c>
      <c r="I56" s="26">
        <f t="shared" ref="I56:I60" si="24">H56/$H$61</f>
        <v>0.12824993868040227</v>
      </c>
      <c r="J56" s="198">
        <f t="shared" si="21"/>
        <v>59605</v>
      </c>
      <c r="K56" s="201">
        <f t="shared" ref="K56:K60" si="25">J56/$J$61</f>
        <v>0.13802278111099017</v>
      </c>
    </row>
    <row r="57" spans="2:11" ht="14.1" customHeight="1" x14ac:dyDescent="0.25">
      <c r="B57" s="111"/>
      <c r="C57" s="274" t="s">
        <v>447</v>
      </c>
      <c r="D57" s="25">
        <v>33654</v>
      </c>
      <c r="E57" s="26">
        <f t="shared" si="22"/>
        <v>0.11451223246793017</v>
      </c>
      <c r="F57" s="25">
        <v>9530</v>
      </c>
      <c r="G57" s="26">
        <f t="shared" si="23"/>
        <v>9.0466381249822009E-2</v>
      </c>
      <c r="H57" s="25">
        <v>3492</v>
      </c>
      <c r="I57" s="26">
        <f t="shared" si="24"/>
        <v>0.10706401766004416</v>
      </c>
      <c r="J57" s="198">
        <f t="shared" si="21"/>
        <v>46676</v>
      </c>
      <c r="K57" s="201">
        <f t="shared" si="25"/>
        <v>0.10808407568386172</v>
      </c>
    </row>
    <row r="58" spans="2:11" ht="14.1" customHeight="1" x14ac:dyDescent="0.25">
      <c r="B58" s="111"/>
      <c r="C58" s="274" t="s">
        <v>448</v>
      </c>
      <c r="D58" s="25">
        <v>55944</v>
      </c>
      <c r="E58" s="26">
        <f t="shared" si="22"/>
        <v>0.19035693626867195</v>
      </c>
      <c r="F58" s="25">
        <v>24644</v>
      </c>
      <c r="G58" s="26">
        <f t="shared" si="23"/>
        <v>0.2339405560882071</v>
      </c>
      <c r="H58" s="25">
        <v>7523</v>
      </c>
      <c r="I58" s="26">
        <f t="shared" si="24"/>
        <v>0.23065366691194505</v>
      </c>
      <c r="J58" s="198">
        <f t="shared" si="21"/>
        <v>88111</v>
      </c>
      <c r="K58" s="201">
        <f t="shared" si="25"/>
        <v>0.20403196487661196</v>
      </c>
    </row>
    <row r="59" spans="2:11" ht="14.1" customHeight="1" x14ac:dyDescent="0.25">
      <c r="B59" s="111"/>
      <c r="C59" s="274" t="s">
        <v>449</v>
      </c>
      <c r="D59" s="25">
        <v>57343</v>
      </c>
      <c r="E59" s="26">
        <f t="shared" si="22"/>
        <v>0.19511722072884413</v>
      </c>
      <c r="F59" s="25">
        <v>24646</v>
      </c>
      <c r="G59" s="26">
        <f t="shared" si="23"/>
        <v>0.23395954168762995</v>
      </c>
      <c r="H59" s="25">
        <v>5790</v>
      </c>
      <c r="I59" s="26">
        <f t="shared" si="24"/>
        <v>0.17752023546725534</v>
      </c>
      <c r="J59" s="198">
        <f t="shared" si="21"/>
        <v>87779</v>
      </c>
      <c r="K59" s="201">
        <f t="shared" si="25"/>
        <v>0.20326317763848012</v>
      </c>
    </row>
    <row r="60" spans="2:11" ht="14.1" customHeight="1" x14ac:dyDescent="0.25">
      <c r="B60" s="111"/>
      <c r="C60" s="274" t="s">
        <v>445</v>
      </c>
      <c r="D60" s="25">
        <v>68614</v>
      </c>
      <c r="E60" s="26">
        <f t="shared" si="22"/>
        <v>0.23346830446765796</v>
      </c>
      <c r="F60" s="25">
        <v>23621</v>
      </c>
      <c r="G60" s="26">
        <f t="shared" si="23"/>
        <v>0.22422942198342558</v>
      </c>
      <c r="H60" s="25">
        <v>6099</v>
      </c>
      <c r="I60" s="26">
        <f t="shared" si="24"/>
        <v>0.18699411331861662</v>
      </c>
      <c r="J60" s="198">
        <f t="shared" si="21"/>
        <v>98334</v>
      </c>
      <c r="K60" s="201">
        <f t="shared" si="25"/>
        <v>0.22770459118812364</v>
      </c>
    </row>
    <row r="61" spans="2:11" ht="14.1" customHeight="1" x14ac:dyDescent="0.25">
      <c r="B61" s="111"/>
      <c r="C61" s="258" t="s">
        <v>304</v>
      </c>
      <c r="D61" s="105">
        <f t="shared" ref="D61:I61" si="26">SUM(D55:D60)</f>
        <v>293890</v>
      </c>
      <c r="E61" s="161">
        <f t="shared" si="26"/>
        <v>1</v>
      </c>
      <c r="F61" s="105">
        <f t="shared" si="26"/>
        <v>105343</v>
      </c>
      <c r="G61" s="161">
        <f t="shared" si="26"/>
        <v>1</v>
      </c>
      <c r="H61" s="105">
        <f t="shared" si="26"/>
        <v>32616</v>
      </c>
      <c r="I61" s="161">
        <f t="shared" si="26"/>
        <v>1</v>
      </c>
      <c r="J61" s="105">
        <f t="shared" si="21"/>
        <v>431849</v>
      </c>
      <c r="K61" s="261">
        <f>SUM(K55:K60)</f>
        <v>1</v>
      </c>
    </row>
    <row r="62" spans="2:11" ht="14.1" customHeight="1" x14ac:dyDescent="0.25">
      <c r="B62" s="110" t="s">
        <v>288</v>
      </c>
      <c r="C62" s="274" t="s">
        <v>444</v>
      </c>
      <c r="D62" s="25">
        <v>44401</v>
      </c>
      <c r="E62" s="26">
        <f>D62/$D$68</f>
        <v>0.14593638762986896</v>
      </c>
      <c r="F62" s="25">
        <v>12567</v>
      </c>
      <c r="G62" s="26">
        <f>F62/$F$68</f>
        <v>0.13864892595902426</v>
      </c>
      <c r="H62" s="25">
        <v>6418</v>
      </c>
      <c r="I62" s="26">
        <f>H62/$H$68</f>
        <v>0.21088256555168561</v>
      </c>
      <c r="J62" s="198">
        <f t="shared" si="21"/>
        <v>63386</v>
      </c>
      <c r="K62" s="201">
        <f>J62/$J$68</f>
        <v>0.14903061680326904</v>
      </c>
    </row>
    <row r="63" spans="2:11" ht="14.1" customHeight="1" x14ac:dyDescent="0.25">
      <c r="B63" s="111"/>
      <c r="C63" s="274" t="s">
        <v>446</v>
      </c>
      <c r="D63" s="25">
        <v>39674</v>
      </c>
      <c r="E63" s="26">
        <f t="shared" ref="E63:E67" si="27">D63/$D$68</f>
        <v>0.13039977124000407</v>
      </c>
      <c r="F63" s="25">
        <v>12564</v>
      </c>
      <c r="G63" s="26">
        <f t="shared" ref="G63:G67" si="28">F63/$F$68</f>
        <v>0.13861582762387051</v>
      </c>
      <c r="H63" s="25">
        <v>4145</v>
      </c>
      <c r="I63" s="26">
        <f t="shared" ref="I63:I67" si="29">H63/$H$68</f>
        <v>0.13619635933495433</v>
      </c>
      <c r="J63" s="198">
        <f t="shared" si="21"/>
        <v>56383</v>
      </c>
      <c r="K63" s="201">
        <f t="shared" ref="K63:K67" si="30">J63/$J$68</f>
        <v>0.13256544453378852</v>
      </c>
    </row>
    <row r="64" spans="2:11" ht="14.1" customHeight="1" x14ac:dyDescent="0.25">
      <c r="B64" s="111"/>
      <c r="C64" s="274" t="s">
        <v>447</v>
      </c>
      <c r="D64" s="25">
        <v>35983</v>
      </c>
      <c r="E64" s="26">
        <f t="shared" si="27"/>
        <v>0.11826826053659996</v>
      </c>
      <c r="F64" s="25">
        <v>10169</v>
      </c>
      <c r="G64" s="26">
        <f t="shared" si="28"/>
        <v>0.11219232339280001</v>
      </c>
      <c r="H64" s="25">
        <v>3123</v>
      </c>
      <c r="I64" s="26">
        <f t="shared" si="29"/>
        <v>0.10261549582703555</v>
      </c>
      <c r="J64" s="198">
        <f t="shared" si="21"/>
        <v>49275</v>
      </c>
      <c r="K64" s="201">
        <f t="shared" si="30"/>
        <v>0.115853400482458</v>
      </c>
    </row>
    <row r="65" spans="2:11" ht="14.1" customHeight="1" x14ac:dyDescent="0.25">
      <c r="B65" s="111"/>
      <c r="C65" s="274" t="s">
        <v>448</v>
      </c>
      <c r="D65" s="25">
        <v>57999</v>
      </c>
      <c r="E65" s="26">
        <f t="shared" si="27"/>
        <v>0.19063004315544177</v>
      </c>
      <c r="F65" s="25">
        <v>19081</v>
      </c>
      <c r="G65" s="26">
        <f t="shared" si="28"/>
        <v>0.21051644435618222</v>
      </c>
      <c r="H65" s="25">
        <v>5449</v>
      </c>
      <c r="I65" s="26">
        <f t="shared" si="29"/>
        <v>0.17904317539593875</v>
      </c>
      <c r="J65" s="198">
        <f t="shared" si="21"/>
        <v>82529</v>
      </c>
      <c r="K65" s="201">
        <f t="shared" si="30"/>
        <v>0.19403886937426232</v>
      </c>
    </row>
    <row r="66" spans="2:11" ht="14.1" customHeight="1" x14ac:dyDescent="0.25">
      <c r="B66" s="111"/>
      <c r="C66" s="274" t="s">
        <v>449</v>
      </c>
      <c r="D66" s="25">
        <v>57623</v>
      </c>
      <c r="E66" s="26">
        <f t="shared" si="27"/>
        <v>0.18939421329240194</v>
      </c>
      <c r="F66" s="25">
        <v>16981</v>
      </c>
      <c r="G66" s="26">
        <f t="shared" si="28"/>
        <v>0.18734760974856299</v>
      </c>
      <c r="H66" s="25">
        <v>5340</v>
      </c>
      <c r="I66" s="26">
        <f t="shared" si="29"/>
        <v>0.17546165472826444</v>
      </c>
      <c r="J66" s="198">
        <f t="shared" si="21"/>
        <v>79944</v>
      </c>
      <c r="K66" s="201">
        <f t="shared" si="30"/>
        <v>0.18796112122109837</v>
      </c>
    </row>
    <row r="67" spans="2:11" ht="14.1" customHeight="1" x14ac:dyDescent="0.25">
      <c r="B67" s="111"/>
      <c r="C67" s="274" t="s">
        <v>445</v>
      </c>
      <c r="D67" s="25">
        <v>68569</v>
      </c>
      <c r="E67" s="26">
        <f t="shared" si="27"/>
        <v>0.22537132414568331</v>
      </c>
      <c r="F67" s="25">
        <v>19277</v>
      </c>
      <c r="G67" s="26">
        <f t="shared" si="28"/>
        <v>0.21267886891956</v>
      </c>
      <c r="H67" s="25">
        <v>5959</v>
      </c>
      <c r="I67" s="26">
        <f t="shared" si="29"/>
        <v>0.19580074916212131</v>
      </c>
      <c r="J67" s="198">
        <f t="shared" si="21"/>
        <v>93805</v>
      </c>
      <c r="K67" s="201">
        <f t="shared" si="30"/>
        <v>0.22055054758512374</v>
      </c>
    </row>
    <row r="68" spans="2:11" ht="14.1" customHeight="1" x14ac:dyDescent="0.25">
      <c r="B68" s="109"/>
      <c r="C68" s="258" t="s">
        <v>304</v>
      </c>
      <c r="D68" s="105">
        <f t="shared" ref="D68:I68" si="31">SUM(D62:D67)</f>
        <v>304249</v>
      </c>
      <c r="E68" s="161">
        <f t="shared" si="31"/>
        <v>1</v>
      </c>
      <c r="F68" s="105">
        <f t="shared" si="31"/>
        <v>90639</v>
      </c>
      <c r="G68" s="161">
        <f t="shared" si="31"/>
        <v>1</v>
      </c>
      <c r="H68" s="105">
        <f t="shared" si="31"/>
        <v>30434</v>
      </c>
      <c r="I68" s="161">
        <f t="shared" si="31"/>
        <v>1</v>
      </c>
      <c r="J68" s="105">
        <f t="shared" si="21"/>
        <v>425322</v>
      </c>
      <c r="K68" s="261">
        <f>SUM(K62:K67)</f>
        <v>1</v>
      </c>
    </row>
    <row r="69" spans="2:11" ht="14.1" customHeight="1" x14ac:dyDescent="0.25">
      <c r="B69" s="111" t="s">
        <v>289</v>
      </c>
      <c r="C69" s="274" t="s">
        <v>444</v>
      </c>
      <c r="D69" s="25">
        <v>48894</v>
      </c>
      <c r="E69" s="26">
        <f>D69/$D$75</f>
        <v>0.1620224473362428</v>
      </c>
      <c r="F69" s="25">
        <v>12163</v>
      </c>
      <c r="G69" s="26">
        <f>F69/$F$75</f>
        <v>0.13746920138339475</v>
      </c>
      <c r="H69" s="25">
        <v>6549</v>
      </c>
      <c r="I69" s="26">
        <f>H69/$H$75</f>
        <v>0.21815456362425051</v>
      </c>
      <c r="J69" s="198">
        <f t="shared" si="21"/>
        <v>67606</v>
      </c>
      <c r="K69" s="201">
        <f>J69/$J$75</f>
        <v>0.1608628718136631</v>
      </c>
    </row>
    <row r="70" spans="2:11" ht="14.1" customHeight="1" x14ac:dyDescent="0.25">
      <c r="B70" s="111"/>
      <c r="C70" s="274" t="s">
        <v>446</v>
      </c>
      <c r="D70" s="25">
        <v>38162</v>
      </c>
      <c r="E70" s="26">
        <f t="shared" ref="E70:E74" si="32">D70/$D$75</f>
        <v>0.12645929224947228</v>
      </c>
      <c r="F70" s="25">
        <v>12660</v>
      </c>
      <c r="G70" s="26">
        <f t="shared" ref="G70:G74" si="33">F70/$F$75</f>
        <v>0.14308641696240873</v>
      </c>
      <c r="H70" s="25">
        <v>4375</v>
      </c>
      <c r="I70" s="26">
        <f t="shared" ref="I70:I74" si="34">H70/$H$75</f>
        <v>0.14573617588274485</v>
      </c>
      <c r="J70" s="198">
        <f t="shared" si="21"/>
        <v>55197</v>
      </c>
      <c r="K70" s="201">
        <f t="shared" ref="K70:K74" si="35">J70/$J$75</f>
        <v>0.13133668513887467</v>
      </c>
    </row>
    <row r="71" spans="2:11" ht="14.1" customHeight="1" x14ac:dyDescent="0.25">
      <c r="B71" s="111"/>
      <c r="C71" s="274" t="s">
        <v>447</v>
      </c>
      <c r="D71" s="25">
        <v>35291</v>
      </c>
      <c r="E71" s="26">
        <f t="shared" si="32"/>
        <v>0.11694551865143668</v>
      </c>
      <c r="F71" s="25">
        <v>10025</v>
      </c>
      <c r="G71" s="26">
        <f t="shared" si="33"/>
        <v>0.11330500237347137</v>
      </c>
      <c r="H71" s="25">
        <v>3050</v>
      </c>
      <c r="I71" s="26">
        <f t="shared" si="34"/>
        <v>0.10159893404397069</v>
      </c>
      <c r="J71" s="198">
        <f t="shared" si="21"/>
        <v>48366</v>
      </c>
      <c r="K71" s="201">
        <f t="shared" si="35"/>
        <v>0.11508288699434413</v>
      </c>
    </row>
    <row r="72" spans="2:11" ht="14.1" customHeight="1" x14ac:dyDescent="0.25">
      <c r="B72" s="111"/>
      <c r="C72" s="274" t="s">
        <v>448</v>
      </c>
      <c r="D72" s="25">
        <v>55507</v>
      </c>
      <c r="E72" s="26">
        <f t="shared" si="32"/>
        <v>0.18393626997776474</v>
      </c>
      <c r="F72" s="25">
        <v>17546</v>
      </c>
      <c r="G72" s="26">
        <f t="shared" si="33"/>
        <v>0.19830918420398291</v>
      </c>
      <c r="H72" s="25">
        <v>5173</v>
      </c>
      <c r="I72" s="26">
        <f t="shared" si="34"/>
        <v>0.17231845436375751</v>
      </c>
      <c r="J72" s="198">
        <f t="shared" si="21"/>
        <v>78226</v>
      </c>
      <c r="K72" s="201">
        <f t="shared" si="35"/>
        <v>0.18613228131372375</v>
      </c>
    </row>
    <row r="73" spans="2:11" ht="14.1" customHeight="1" x14ac:dyDescent="0.25">
      <c r="B73" s="111"/>
      <c r="C73" s="274" t="s">
        <v>449</v>
      </c>
      <c r="D73" s="25">
        <v>55479</v>
      </c>
      <c r="E73" s="26">
        <f t="shared" si="32"/>
        <v>0.18384348500362854</v>
      </c>
      <c r="F73" s="25">
        <v>15940</v>
      </c>
      <c r="G73" s="26">
        <f t="shared" si="33"/>
        <v>0.18015777933497593</v>
      </c>
      <c r="H73" s="25">
        <v>4900</v>
      </c>
      <c r="I73" s="26">
        <f t="shared" si="34"/>
        <v>0.16322451698867421</v>
      </c>
      <c r="J73" s="198">
        <f t="shared" si="21"/>
        <v>76319</v>
      </c>
      <c r="K73" s="201">
        <f t="shared" si="35"/>
        <v>0.18159473292232869</v>
      </c>
    </row>
    <row r="74" spans="2:11" ht="14.1" customHeight="1" x14ac:dyDescent="0.25">
      <c r="B74" s="111"/>
      <c r="C74" s="274" t="s">
        <v>445</v>
      </c>
      <c r="D74" s="25">
        <v>68440</v>
      </c>
      <c r="E74" s="26">
        <f t="shared" si="32"/>
        <v>0.22679298678145493</v>
      </c>
      <c r="F74" s="25">
        <v>20144</v>
      </c>
      <c r="G74" s="26">
        <f t="shared" si="33"/>
        <v>0.2276724157417663</v>
      </c>
      <c r="H74" s="25">
        <v>5973</v>
      </c>
      <c r="I74" s="26">
        <f t="shared" si="34"/>
        <v>0.19896735509660227</v>
      </c>
      <c r="J74" s="198">
        <f t="shared" si="21"/>
        <v>94557</v>
      </c>
      <c r="K74" s="201">
        <f t="shared" si="35"/>
        <v>0.22499054181706565</v>
      </c>
    </row>
    <row r="75" spans="2:11" ht="14.1" customHeight="1" x14ac:dyDescent="0.25">
      <c r="B75" s="111"/>
      <c r="C75" s="258" t="s">
        <v>304</v>
      </c>
      <c r="D75" s="105">
        <f t="shared" ref="D75:I75" si="36">SUM(D69:D74)</f>
        <v>301773</v>
      </c>
      <c r="E75" s="161">
        <f t="shared" si="36"/>
        <v>1</v>
      </c>
      <c r="F75" s="105">
        <f t="shared" si="36"/>
        <v>88478</v>
      </c>
      <c r="G75" s="161">
        <f t="shared" si="36"/>
        <v>1</v>
      </c>
      <c r="H75" s="105">
        <f t="shared" si="36"/>
        <v>30020</v>
      </c>
      <c r="I75" s="161">
        <f t="shared" si="36"/>
        <v>1</v>
      </c>
      <c r="J75" s="105">
        <f t="shared" si="21"/>
        <v>420271</v>
      </c>
      <c r="K75" s="261">
        <f>SUM(K69:K74)</f>
        <v>1</v>
      </c>
    </row>
    <row r="76" spans="2:11" ht="29.25" customHeight="1" thickBot="1" x14ac:dyDescent="0.3">
      <c r="B76" s="731" t="s">
        <v>114</v>
      </c>
      <c r="C76" s="732"/>
      <c r="D76" s="292">
        <f>D33+D40+D47+D54+D61+D68+D75</f>
        <v>2095288</v>
      </c>
      <c r="E76" s="295">
        <f>D76/$J$76</f>
        <v>0.6894869178379478</v>
      </c>
      <c r="F76" s="292">
        <f>F33+F40+F47+F54+F61+F68+F75</f>
        <v>724064</v>
      </c>
      <c r="G76" s="295">
        <f>F76/$J$76</f>
        <v>0.23826445609263061</v>
      </c>
      <c r="H76" s="292">
        <f>H33+H40+H47+H54+H61+H68+H75</f>
        <v>219557</v>
      </c>
      <c r="I76" s="295">
        <f>H76/$J$76</f>
        <v>7.2248626069421631E-2</v>
      </c>
      <c r="J76" s="292">
        <f>J33+J40+J47+J54+J61+J68+J75</f>
        <v>3038909</v>
      </c>
      <c r="K76" s="296">
        <f>(K33+K54)/2</f>
        <v>1</v>
      </c>
    </row>
    <row r="77" spans="2:11" ht="14.1" customHeight="1" x14ac:dyDescent="0.25"/>
    <row r="78" spans="2:11" ht="14.1" customHeight="1" x14ac:dyDescent="0.25">
      <c r="B78" s="3"/>
      <c r="C78" s="3"/>
    </row>
    <row r="79" spans="2:11" ht="14.1" customHeight="1" x14ac:dyDescent="0.25">
      <c r="B79" s="14"/>
      <c r="C79" s="3"/>
    </row>
    <row r="80" spans="2:11" ht="14.1" customHeight="1" x14ac:dyDescent="0.25"/>
    <row r="81" ht="14.1" customHeight="1" x14ac:dyDescent="0.25"/>
    <row r="82" ht="14.1" customHeight="1" x14ac:dyDescent="0.25"/>
    <row r="83" ht="30" customHeight="1" x14ac:dyDescent="0.25"/>
  </sheetData>
  <mergeCells count="31">
    <mergeCell ref="K6:L6"/>
    <mergeCell ref="B5:B6"/>
    <mergeCell ref="C5:D6"/>
    <mergeCell ref="E6:F6"/>
    <mergeCell ref="G6:H6"/>
    <mergeCell ref="I6:J6"/>
    <mergeCell ref="E8:F8"/>
    <mergeCell ref="G8:H8"/>
    <mergeCell ref="I8:J8"/>
    <mergeCell ref="K8:L8"/>
    <mergeCell ref="B7:B8"/>
    <mergeCell ref="C7:D7"/>
    <mergeCell ref="E7:F7"/>
    <mergeCell ref="G7:H7"/>
    <mergeCell ref="I7:J7"/>
    <mergeCell ref="B76:C76"/>
    <mergeCell ref="E5:H5"/>
    <mergeCell ref="I5:L5"/>
    <mergeCell ref="D25:E25"/>
    <mergeCell ref="F25:G25"/>
    <mergeCell ref="H25:I25"/>
    <mergeCell ref="J25:K25"/>
    <mergeCell ref="B25:B26"/>
    <mergeCell ref="C25:C26"/>
    <mergeCell ref="B9:D9"/>
    <mergeCell ref="E9:F9"/>
    <mergeCell ref="G9:H9"/>
    <mergeCell ref="I9:J9"/>
    <mergeCell ref="K9:L9"/>
    <mergeCell ref="K7:L7"/>
    <mergeCell ref="C8:D8"/>
  </mergeCells>
  <hyperlinks>
    <hyperlink ref="A1" location="Index!A1" display="Index"/>
  </hyperlinks>
  <pageMargins left="0.78740157499999996" right="0.78740157499999996" top="0.984251969" bottom="0.984251969" header="0.5" footer="0.5"/>
  <pageSetup paperSize="9" scale="56"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W50"/>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45.109375" customWidth="1"/>
    <col min="3" max="3" width="11.33203125" customWidth="1"/>
    <col min="4" max="5" width="10.6640625" customWidth="1"/>
    <col min="6" max="6" width="11.33203125" customWidth="1"/>
    <col min="7" max="8" width="10.6640625" customWidth="1"/>
    <col min="9" max="9" width="11.33203125" customWidth="1"/>
    <col min="10" max="11" width="10.6640625" customWidth="1"/>
    <col min="12" max="12" width="11.33203125" customWidth="1"/>
    <col min="13" max="14" width="10.6640625" style="13" customWidth="1"/>
    <col min="15" max="15" width="11.33203125" style="13" customWidth="1"/>
    <col min="16" max="18" width="10.6640625" customWidth="1"/>
    <col min="19" max="19" width="11.44140625" customWidth="1"/>
    <col min="20" max="20" width="14.33203125" customWidth="1"/>
    <col min="21" max="23" width="10.6640625" customWidth="1"/>
  </cols>
  <sheetData>
    <row r="1" spans="1:20" x14ac:dyDescent="0.25">
      <c r="A1" s="34" t="s">
        <v>109</v>
      </c>
    </row>
    <row r="2" spans="1:20" x14ac:dyDescent="0.25">
      <c r="B2" s="1"/>
      <c r="C2" s="1"/>
      <c r="D2" s="1"/>
      <c r="E2" s="7"/>
      <c r="F2" s="7"/>
      <c r="G2" s="7"/>
      <c r="H2" s="7"/>
      <c r="I2" s="7"/>
      <c r="J2" s="7"/>
      <c r="K2" s="7"/>
    </row>
    <row r="3" spans="1:20" s="22" customFormat="1" ht="15.6" x14ac:dyDescent="0.3">
      <c r="A3" s="36" t="s">
        <v>47</v>
      </c>
      <c r="B3" s="39" t="s">
        <v>141</v>
      </c>
      <c r="C3" s="39"/>
      <c r="D3" s="39"/>
      <c r="L3" s="23"/>
      <c r="M3" s="40"/>
      <c r="N3" s="40"/>
      <c r="O3" s="38"/>
    </row>
    <row r="4" spans="1:20" ht="13.8" thickBot="1" x14ac:dyDescent="0.3">
      <c r="E4" s="14"/>
      <c r="F4" s="14"/>
      <c r="G4" s="14"/>
      <c r="H4" s="14"/>
      <c r="I4" s="14"/>
      <c r="J4" s="14"/>
      <c r="K4" s="14"/>
      <c r="O4"/>
    </row>
    <row r="5" spans="1:20" ht="20.100000000000001" customHeight="1" x14ac:dyDescent="0.25">
      <c r="A5" s="13"/>
      <c r="B5" s="676" t="s">
        <v>313</v>
      </c>
      <c r="C5" s="590" t="s">
        <v>160</v>
      </c>
      <c r="D5" s="670"/>
      <c r="E5" s="670"/>
      <c r="F5" s="670"/>
      <c r="G5" s="670"/>
      <c r="H5" s="670"/>
      <c r="I5" s="590" t="s">
        <v>162</v>
      </c>
      <c r="J5" s="671"/>
      <c r="K5" s="671"/>
      <c r="L5" s="671"/>
      <c r="M5" s="671"/>
      <c r="N5" s="671"/>
      <c r="O5" s="590" t="s">
        <v>161</v>
      </c>
      <c r="P5" s="590"/>
      <c r="Q5" s="590"/>
      <c r="R5" s="590"/>
      <c r="S5" s="642" t="s">
        <v>163</v>
      </c>
      <c r="T5" s="643"/>
    </row>
    <row r="6" spans="1:20" ht="20.100000000000001" customHeight="1" x14ac:dyDescent="0.25">
      <c r="A6" s="13"/>
      <c r="B6" s="757"/>
      <c r="C6" s="599" t="s">
        <v>165</v>
      </c>
      <c r="D6" s="601"/>
      <c r="E6" s="599" t="s">
        <v>169</v>
      </c>
      <c r="F6" s="601"/>
      <c r="G6" s="599" t="s">
        <v>168</v>
      </c>
      <c r="H6" s="601"/>
      <c r="I6" s="599" t="s">
        <v>165</v>
      </c>
      <c r="J6" s="601"/>
      <c r="K6" s="599" t="s">
        <v>169</v>
      </c>
      <c r="L6" s="601"/>
      <c r="M6" s="599" t="s">
        <v>168</v>
      </c>
      <c r="N6" s="601"/>
      <c r="O6" s="599" t="s">
        <v>165</v>
      </c>
      <c r="P6" s="601"/>
      <c r="Q6" s="599" t="s">
        <v>169</v>
      </c>
      <c r="R6" s="601"/>
      <c r="S6" s="644"/>
      <c r="T6" s="645"/>
    </row>
    <row r="7" spans="1:20" s="12" customFormat="1" ht="66.900000000000006" customHeight="1" x14ac:dyDescent="0.25">
      <c r="A7" s="37"/>
      <c r="B7" s="115" t="s">
        <v>438</v>
      </c>
      <c r="C7" s="576" t="s">
        <v>587</v>
      </c>
      <c r="D7" s="601"/>
      <c r="E7" s="604" t="s">
        <v>544</v>
      </c>
      <c r="F7" s="605"/>
      <c r="G7" s="628" t="s">
        <v>194</v>
      </c>
      <c r="H7" s="628"/>
      <c r="I7" s="576" t="s">
        <v>565</v>
      </c>
      <c r="J7" s="627"/>
      <c r="K7" s="576" t="s">
        <v>122</v>
      </c>
      <c r="L7" s="576"/>
      <c r="M7" s="628" t="s">
        <v>194</v>
      </c>
      <c r="N7" s="628"/>
      <c r="O7" s="576" t="s">
        <v>588</v>
      </c>
      <c r="P7" s="601"/>
      <c r="Q7" s="576" t="s">
        <v>122</v>
      </c>
      <c r="R7" s="576"/>
      <c r="S7" s="620" t="s">
        <v>545</v>
      </c>
      <c r="T7" s="621"/>
    </row>
    <row r="8" spans="1:20" s="12" customFormat="1" ht="30" customHeight="1" thickBot="1" x14ac:dyDescent="0.3">
      <c r="A8" s="37"/>
      <c r="B8" s="116" t="s">
        <v>159</v>
      </c>
      <c r="C8" s="584" t="s">
        <v>117</v>
      </c>
      <c r="D8" s="622"/>
      <c r="E8" s="610">
        <v>1</v>
      </c>
      <c r="F8" s="622"/>
      <c r="G8" s="619" t="s">
        <v>180</v>
      </c>
      <c r="H8" s="619"/>
      <c r="I8" s="584" t="s">
        <v>117</v>
      </c>
      <c r="J8" s="622"/>
      <c r="K8" s="610">
        <v>1</v>
      </c>
      <c r="L8" s="622"/>
      <c r="M8" s="619" t="s">
        <v>179</v>
      </c>
      <c r="N8" s="619"/>
      <c r="O8" s="584" t="s">
        <v>117</v>
      </c>
      <c r="P8" s="622"/>
      <c r="Q8" s="610">
        <v>1</v>
      </c>
      <c r="R8" s="622"/>
      <c r="S8" s="625" t="s">
        <v>546</v>
      </c>
      <c r="T8" s="629"/>
    </row>
    <row r="9" spans="1:20" s="12" customFormat="1" ht="21.9" customHeight="1" x14ac:dyDescent="0.25">
      <c r="A9" s="35"/>
      <c r="O9" s="37"/>
    </row>
    <row r="10" spans="1:20" s="17" customFormat="1" ht="15" customHeight="1" x14ac:dyDescent="0.3">
      <c r="B10" s="339" t="s">
        <v>531</v>
      </c>
      <c r="C10" s="27"/>
      <c r="D10" s="339" t="s">
        <v>532</v>
      </c>
      <c r="F10" s="27"/>
    </row>
    <row r="11" spans="1:20" s="17" customFormat="1" ht="15" customHeight="1" x14ac:dyDescent="0.25">
      <c r="B11" s="27"/>
      <c r="C11" s="27"/>
      <c r="D11" s="379"/>
      <c r="F11" s="27"/>
    </row>
    <row r="12" spans="1:20" s="17" customFormat="1" ht="15" customHeight="1" x14ac:dyDescent="0.25">
      <c r="A12" s="62"/>
      <c r="B12" s="62" t="s">
        <v>2</v>
      </c>
      <c r="C12" s="27"/>
      <c r="D12" s="369" t="s">
        <v>503</v>
      </c>
      <c r="F12" s="27"/>
    </row>
    <row r="13" spans="1:20" s="17" customFormat="1" ht="15" customHeight="1" x14ac:dyDescent="0.25">
      <c r="B13" s="67" t="s">
        <v>0</v>
      </c>
      <c r="D13" s="369" t="s">
        <v>510</v>
      </c>
      <c r="F13" s="63"/>
    </row>
    <row r="14" spans="1:20" s="17" customFormat="1" ht="15" customHeight="1" x14ac:dyDescent="0.25">
      <c r="B14" s="67" t="s">
        <v>48</v>
      </c>
      <c r="D14" s="369" t="s">
        <v>505</v>
      </c>
      <c r="F14" s="66"/>
    </row>
    <row r="15" spans="1:20" s="17" customFormat="1" ht="15" customHeight="1" x14ac:dyDescent="0.25">
      <c r="A15" s="24"/>
      <c r="B15" s="74" t="s">
        <v>24</v>
      </c>
      <c r="D15" s="356" t="s">
        <v>495</v>
      </c>
      <c r="F15" s="65"/>
    </row>
    <row r="16" spans="1:20" s="17" customFormat="1" ht="15" customHeight="1" x14ac:dyDescent="0.25">
      <c r="A16" s="14"/>
      <c r="B16" s="67" t="s">
        <v>36</v>
      </c>
      <c r="E16" s="60"/>
      <c r="F16" s="65"/>
    </row>
    <row r="17" spans="1:23" s="17" customFormat="1" ht="15" customHeight="1" x14ac:dyDescent="0.25">
      <c r="A17" s="14"/>
      <c r="B17" s="60" t="s">
        <v>33</v>
      </c>
      <c r="E17" s="60"/>
      <c r="F17" s="65"/>
    </row>
    <row r="18" spans="1:23" s="17" customFormat="1" ht="15" customHeight="1" x14ac:dyDescent="0.25">
      <c r="A18" s="14"/>
      <c r="B18" s="60" t="s">
        <v>34</v>
      </c>
      <c r="E18" s="60"/>
      <c r="F18" s="65"/>
    </row>
    <row r="19" spans="1:23" s="17" customFormat="1" ht="15" customHeight="1" x14ac:dyDescent="0.25">
      <c r="A19" s="14"/>
      <c r="B19" s="60" t="s">
        <v>35</v>
      </c>
      <c r="E19" s="60"/>
      <c r="F19" s="65"/>
    </row>
    <row r="20" spans="1:23" s="17" customFormat="1" ht="15" customHeight="1" x14ac:dyDescent="0.25">
      <c r="A20" s="14"/>
      <c r="B20" s="60" t="s">
        <v>22</v>
      </c>
      <c r="E20" s="60"/>
      <c r="F20" s="65"/>
    </row>
    <row r="21" spans="1:23" s="17" customFormat="1" ht="15" customHeight="1" x14ac:dyDescent="0.25">
      <c r="A21" s="24"/>
      <c r="B21" s="60" t="s">
        <v>32</v>
      </c>
      <c r="E21" s="60"/>
      <c r="F21" s="65"/>
    </row>
    <row r="22" spans="1:23" s="17" customFormat="1" ht="15" customHeight="1" x14ac:dyDescent="0.25">
      <c r="B22" s="67"/>
      <c r="E22" s="60"/>
      <c r="F22" s="65"/>
    </row>
    <row r="23" spans="1:23" s="17" customFormat="1" x14ac:dyDescent="0.25">
      <c r="A23" s="49"/>
      <c r="O23" s="49"/>
    </row>
    <row r="24" spans="1:23" s="17" customFormat="1" ht="15.6" x14ac:dyDescent="0.25">
      <c r="A24" s="49"/>
      <c r="B24" s="371" t="s">
        <v>534</v>
      </c>
      <c r="C24" s="188"/>
      <c r="D24" s="27"/>
      <c r="E24" s="27"/>
      <c r="F24" s="27"/>
      <c r="G24" s="27"/>
      <c r="H24" s="27"/>
      <c r="I24" s="27"/>
      <c r="J24" s="27"/>
      <c r="K24" s="27"/>
      <c r="L24" s="27"/>
      <c r="S24" s="49"/>
      <c r="T24" s="49"/>
      <c r="U24" s="49"/>
      <c r="V24" s="49"/>
      <c r="W24" s="49"/>
    </row>
    <row r="25" spans="1:23" ht="13.8" thickBot="1" x14ac:dyDescent="0.3">
      <c r="M25"/>
      <c r="N25"/>
      <c r="O25"/>
    </row>
    <row r="26" spans="1:23" ht="30" customHeight="1" x14ac:dyDescent="0.25">
      <c r="A26"/>
      <c r="B26" s="716" t="s">
        <v>313</v>
      </c>
      <c r="C26" s="616" t="s">
        <v>196</v>
      </c>
      <c r="D26" s="616"/>
      <c r="E26" s="617"/>
      <c r="F26" s="618" t="s">
        <v>177</v>
      </c>
      <c r="G26" s="618"/>
      <c r="H26" s="618"/>
      <c r="I26" s="616" t="s">
        <v>176</v>
      </c>
      <c r="J26" s="616"/>
      <c r="K26" s="616"/>
      <c r="L26" s="618" t="s">
        <v>162</v>
      </c>
      <c r="M26" s="578"/>
      <c r="N26" s="578"/>
      <c r="O26" s="611" t="s">
        <v>161</v>
      </c>
      <c r="P26" s="611"/>
      <c r="Q26" s="639" t="s">
        <v>163</v>
      </c>
    </row>
    <row r="27" spans="1:23" ht="30" customHeight="1" x14ac:dyDescent="0.25">
      <c r="A27"/>
      <c r="B27" s="717"/>
      <c r="C27" s="307" t="s">
        <v>165</v>
      </c>
      <c r="D27" s="20" t="s">
        <v>169</v>
      </c>
      <c r="E27" s="20" t="s">
        <v>168</v>
      </c>
      <c r="F27" s="307" t="s">
        <v>165</v>
      </c>
      <c r="G27" s="20" t="s">
        <v>169</v>
      </c>
      <c r="H27" s="20" t="s">
        <v>168</v>
      </c>
      <c r="I27" s="307" t="s">
        <v>165</v>
      </c>
      <c r="J27" s="20" t="s">
        <v>169</v>
      </c>
      <c r="K27" s="20" t="s">
        <v>168</v>
      </c>
      <c r="L27" s="307" t="s">
        <v>165</v>
      </c>
      <c r="M27" s="20" t="s">
        <v>169</v>
      </c>
      <c r="N27" s="20" t="s">
        <v>168</v>
      </c>
      <c r="O27" s="307" t="s">
        <v>165</v>
      </c>
      <c r="P27" s="20" t="s">
        <v>169</v>
      </c>
      <c r="Q27" s="640"/>
    </row>
    <row r="28" spans="1:23" ht="15" customHeight="1" x14ac:dyDescent="0.25">
      <c r="A28"/>
      <c r="B28" s="147" t="s">
        <v>314</v>
      </c>
      <c r="C28" s="94">
        <v>151993</v>
      </c>
      <c r="D28" s="95">
        <f t="shared" ref="D28:D40" si="0">C28/$C$41</f>
        <v>7.2540385856264156E-2</v>
      </c>
      <c r="E28" s="100">
        <v>1.9</v>
      </c>
      <c r="F28" s="94">
        <v>33530</v>
      </c>
      <c r="G28" s="95">
        <f t="shared" ref="G28:G40" si="1">F28/$F$41</f>
        <v>4.6308061165863793E-2</v>
      </c>
      <c r="H28" s="100">
        <v>4.3</v>
      </c>
      <c r="I28" s="94">
        <v>7974</v>
      </c>
      <c r="J28" s="95">
        <f t="shared" ref="J28:J40" si="2">I28/$I$41</f>
        <v>3.6318586972858981E-2</v>
      </c>
      <c r="K28" s="100">
        <v>3.4</v>
      </c>
      <c r="L28" s="198">
        <f>C28+F28+I28</f>
        <v>193497</v>
      </c>
      <c r="M28" s="199">
        <f t="shared" ref="M28:M40" si="3">L28/$L$41</f>
        <v>6.3673180078771693E-2</v>
      </c>
      <c r="N28" s="207">
        <v>2.4</v>
      </c>
      <c r="O28" s="202">
        <v>348395</v>
      </c>
      <c r="P28" s="203">
        <f>O28/$O$41</f>
        <v>5.2724036104073654E-2</v>
      </c>
      <c r="Q28" s="204">
        <f>L28/O28</f>
        <v>0.55539545630677822</v>
      </c>
    </row>
    <row r="29" spans="1:23" ht="15" customHeight="1" x14ac:dyDescent="0.25">
      <c r="A29"/>
      <c r="B29" s="147" t="s">
        <v>589</v>
      </c>
      <c r="C29" s="94">
        <v>1758589</v>
      </c>
      <c r="D29" s="95">
        <f t="shared" si="0"/>
        <v>0.83930657742515591</v>
      </c>
      <c r="E29" s="100">
        <v>2.2999999999999998</v>
      </c>
      <c r="F29" s="94">
        <v>651004</v>
      </c>
      <c r="G29" s="95">
        <f t="shared" si="1"/>
        <v>0.89909731736421095</v>
      </c>
      <c r="H29" s="100">
        <v>5.0999999999999996</v>
      </c>
      <c r="I29" s="94">
        <v>190280</v>
      </c>
      <c r="J29" s="95">
        <f t="shared" si="2"/>
        <v>0.86665421735585746</v>
      </c>
      <c r="K29" s="100">
        <v>4</v>
      </c>
      <c r="L29" s="198">
        <f t="shared" ref="L29:L40" si="4">C29+F29+I29</f>
        <v>2599873</v>
      </c>
      <c r="M29" s="199">
        <f t="shared" si="3"/>
        <v>0.85552841496734522</v>
      </c>
      <c r="N29" s="207">
        <v>3.1</v>
      </c>
      <c r="O29" s="202">
        <v>5805692</v>
      </c>
      <c r="P29" s="203">
        <f t="shared" ref="P29:P40" si="5">O29/$O$41</f>
        <v>0.8785990459597055</v>
      </c>
      <c r="Q29" s="204">
        <f t="shared" ref="Q29:Q40" si="6">L29/O29</f>
        <v>0.44781448964223386</v>
      </c>
    </row>
    <row r="30" spans="1:23" ht="15" customHeight="1" x14ac:dyDescent="0.25">
      <c r="A30"/>
      <c r="B30" s="147" t="s">
        <v>316</v>
      </c>
      <c r="C30" s="94">
        <v>3633</v>
      </c>
      <c r="D30" s="95">
        <f t="shared" si="0"/>
        <v>1.7338905200621586E-3</v>
      </c>
      <c r="E30" s="100">
        <v>2.8</v>
      </c>
      <c r="F30" s="94">
        <v>995</v>
      </c>
      <c r="G30" s="95">
        <f t="shared" si="1"/>
        <v>1.374187917090202E-3</v>
      </c>
      <c r="H30" s="100">
        <v>5.3</v>
      </c>
      <c r="I30" s="94">
        <v>534</v>
      </c>
      <c r="J30" s="95">
        <f t="shared" si="2"/>
        <v>2.4321702336978553E-3</v>
      </c>
      <c r="K30" s="100">
        <v>4.0999999999999996</v>
      </c>
      <c r="L30" s="198">
        <f t="shared" si="4"/>
        <v>5162</v>
      </c>
      <c r="M30" s="199">
        <f t="shared" si="3"/>
        <v>1.6986359249322701E-3</v>
      </c>
      <c r="N30" s="207">
        <v>3.4</v>
      </c>
      <c r="O30" s="202">
        <v>9135</v>
      </c>
      <c r="P30" s="203">
        <f t="shared" si="5"/>
        <v>1.3824368025106928E-3</v>
      </c>
      <c r="Q30" s="204">
        <f t="shared" si="6"/>
        <v>0.56507936507936507</v>
      </c>
    </row>
    <row r="31" spans="1:23" ht="15" customHeight="1" x14ac:dyDescent="0.25">
      <c r="A31"/>
      <c r="B31" s="147" t="s">
        <v>317</v>
      </c>
      <c r="C31" s="94">
        <v>19507</v>
      </c>
      <c r="D31" s="95">
        <f t="shared" si="0"/>
        <v>9.3099373451286885E-3</v>
      </c>
      <c r="E31" s="90">
        <v>2.2000000000000002</v>
      </c>
      <c r="F31" s="94">
        <v>3555</v>
      </c>
      <c r="G31" s="95">
        <f t="shared" si="1"/>
        <v>4.9097869801564501E-3</v>
      </c>
      <c r="H31" s="100">
        <v>6.1</v>
      </c>
      <c r="I31" s="94">
        <v>1930</v>
      </c>
      <c r="J31" s="95">
        <f t="shared" si="2"/>
        <v>8.7904279981963675E-3</v>
      </c>
      <c r="K31" s="90">
        <v>4.3</v>
      </c>
      <c r="L31" s="198">
        <f t="shared" si="4"/>
        <v>24992</v>
      </c>
      <c r="M31" s="199">
        <f t="shared" si="3"/>
        <v>8.2240040751467049E-3</v>
      </c>
      <c r="N31" s="207">
        <v>2.9</v>
      </c>
      <c r="O31" s="205">
        <v>45770</v>
      </c>
      <c r="P31" s="203">
        <f t="shared" si="5"/>
        <v>6.9265607499632634E-3</v>
      </c>
      <c r="Q31" s="204">
        <f t="shared" si="6"/>
        <v>0.54603452042822809</v>
      </c>
    </row>
    <row r="32" spans="1:23" ht="15" customHeight="1" x14ac:dyDescent="0.25">
      <c r="A32"/>
      <c r="B32" s="147" t="s">
        <v>318</v>
      </c>
      <c r="C32" s="94">
        <v>2482</v>
      </c>
      <c r="D32" s="95">
        <f t="shared" si="0"/>
        <v>1.1845626949612655E-3</v>
      </c>
      <c r="E32" s="90">
        <v>3.4</v>
      </c>
      <c r="F32" s="94">
        <v>756</v>
      </c>
      <c r="G32" s="95">
        <f t="shared" si="1"/>
        <v>1.0441065983117514E-3</v>
      </c>
      <c r="H32" s="100">
        <v>6.3</v>
      </c>
      <c r="I32" s="94">
        <v>292</v>
      </c>
      <c r="J32" s="95">
        <f t="shared" si="2"/>
        <v>1.3299507644939583E-3</v>
      </c>
      <c r="K32" s="90">
        <v>5.5</v>
      </c>
      <c r="L32" s="198">
        <f t="shared" si="4"/>
        <v>3530</v>
      </c>
      <c r="M32" s="199">
        <f t="shared" si="3"/>
        <v>1.1616010877587976E-3</v>
      </c>
      <c r="N32" s="207">
        <v>4.2</v>
      </c>
      <c r="O32" s="205">
        <v>7348</v>
      </c>
      <c r="P32" s="203">
        <f t="shared" si="5"/>
        <v>1.1120028051284697E-3</v>
      </c>
      <c r="Q32" s="204">
        <f t="shared" si="6"/>
        <v>0.48040283070223189</v>
      </c>
    </row>
    <row r="33" spans="1:17" ht="15" customHeight="1" x14ac:dyDescent="0.25">
      <c r="A33"/>
      <c r="B33" s="147" t="s">
        <v>319</v>
      </c>
      <c r="C33" s="94">
        <v>896</v>
      </c>
      <c r="D33" s="95">
        <f t="shared" si="0"/>
        <v>4.2762617835829728E-4</v>
      </c>
      <c r="E33" s="90">
        <v>2</v>
      </c>
      <c r="F33" s="94">
        <v>229</v>
      </c>
      <c r="G33" s="95">
        <f t="shared" si="1"/>
        <v>3.1627038493834797E-4</v>
      </c>
      <c r="H33" s="100">
        <v>6.7</v>
      </c>
      <c r="I33" s="94">
        <v>101</v>
      </c>
      <c r="J33" s="95">
        <f t="shared" si="2"/>
        <v>4.6001721648592392E-4</v>
      </c>
      <c r="K33" s="100">
        <v>3.7</v>
      </c>
      <c r="L33" s="198">
        <f t="shared" si="4"/>
        <v>1226</v>
      </c>
      <c r="M33" s="199">
        <f t="shared" si="3"/>
        <v>4.0343425880801298E-4</v>
      </c>
      <c r="N33" s="207">
        <v>3</v>
      </c>
      <c r="O33" s="205">
        <v>2919</v>
      </c>
      <c r="P33" s="203">
        <f t="shared" si="5"/>
        <v>4.417441736758306E-4</v>
      </c>
      <c r="Q33" s="204">
        <f t="shared" si="6"/>
        <v>0.4200068516615279</v>
      </c>
    </row>
    <row r="34" spans="1:17" ht="15" customHeight="1" x14ac:dyDescent="0.25">
      <c r="A34"/>
      <c r="B34" s="147" t="s">
        <v>320</v>
      </c>
      <c r="C34" s="94">
        <v>12288</v>
      </c>
      <c r="D34" s="95">
        <f t="shared" si="0"/>
        <v>5.8645875889137911E-3</v>
      </c>
      <c r="E34" s="90">
        <v>3.9</v>
      </c>
      <c r="F34" s="94">
        <v>5808</v>
      </c>
      <c r="G34" s="95">
        <f t="shared" si="1"/>
        <v>8.0213903743315516E-3</v>
      </c>
      <c r="H34" s="100">
        <v>4.2</v>
      </c>
      <c r="I34" s="94">
        <v>1755</v>
      </c>
      <c r="J34" s="95">
        <f t="shared" si="2"/>
        <v>7.9933684646811536E-3</v>
      </c>
      <c r="K34" s="100">
        <v>4.5</v>
      </c>
      <c r="L34" s="198">
        <f t="shared" si="4"/>
        <v>19851</v>
      </c>
      <c r="M34" s="199">
        <f t="shared" si="3"/>
        <v>6.5322785249574767E-3</v>
      </c>
      <c r="N34" s="207">
        <v>4</v>
      </c>
      <c r="O34" s="205">
        <v>65050</v>
      </c>
      <c r="P34" s="203">
        <f t="shared" si="5"/>
        <v>9.844281773762514E-3</v>
      </c>
      <c r="Q34" s="204">
        <f t="shared" si="6"/>
        <v>0.30516525749423523</v>
      </c>
    </row>
    <row r="35" spans="1:17" ht="15" customHeight="1" x14ac:dyDescent="0.25">
      <c r="A35"/>
      <c r="B35" s="147" t="s">
        <v>321</v>
      </c>
      <c r="C35" s="94">
        <v>60846</v>
      </c>
      <c r="D35" s="95">
        <f t="shared" si="0"/>
        <v>2.9039444696862676E-2</v>
      </c>
      <c r="E35" s="90">
        <v>2.8</v>
      </c>
      <c r="F35" s="94">
        <v>13240</v>
      </c>
      <c r="G35" s="95">
        <f t="shared" si="1"/>
        <v>1.8285676404295754E-2</v>
      </c>
      <c r="H35" s="100">
        <v>6.7</v>
      </c>
      <c r="I35" s="94">
        <v>7344</v>
      </c>
      <c r="J35" s="95">
        <f t="shared" si="2"/>
        <v>3.3449172652204213E-2</v>
      </c>
      <c r="K35" s="100">
        <v>5</v>
      </c>
      <c r="L35" s="198">
        <f t="shared" si="4"/>
        <v>81430</v>
      </c>
      <c r="M35" s="199">
        <f t="shared" si="3"/>
        <v>2.6795800729801388E-2</v>
      </c>
      <c r="N35" s="207">
        <v>3.6</v>
      </c>
      <c r="O35" s="205">
        <v>143663</v>
      </c>
      <c r="P35" s="203">
        <f t="shared" si="5"/>
        <v>2.1741107647410364E-2</v>
      </c>
      <c r="Q35" s="204">
        <f t="shared" si="6"/>
        <v>0.56681261006661421</v>
      </c>
    </row>
    <row r="36" spans="1:17" ht="15" customHeight="1" x14ac:dyDescent="0.25">
      <c r="A36"/>
      <c r="B36" s="147" t="s">
        <v>322</v>
      </c>
      <c r="C36" s="94">
        <v>13305</v>
      </c>
      <c r="D36" s="95">
        <f t="shared" si="0"/>
        <v>6.3499623918048496E-3</v>
      </c>
      <c r="E36" s="90">
        <v>4.4000000000000004</v>
      </c>
      <c r="F36" s="94">
        <v>2973</v>
      </c>
      <c r="G36" s="95">
        <f t="shared" si="1"/>
        <v>4.1059906306624826E-3</v>
      </c>
      <c r="H36" s="100">
        <v>4.8</v>
      </c>
      <c r="I36" s="94">
        <v>1708</v>
      </c>
      <c r="J36" s="95">
        <f t="shared" si="2"/>
        <v>7.7793010471084957E-3</v>
      </c>
      <c r="K36" s="100">
        <v>5.9</v>
      </c>
      <c r="L36" s="198">
        <f t="shared" si="4"/>
        <v>17986</v>
      </c>
      <c r="M36" s="199">
        <f t="shared" si="3"/>
        <v>5.9185714346826441E-3</v>
      </c>
      <c r="N36" s="207">
        <v>4.5999999999999996</v>
      </c>
      <c r="O36" s="205">
        <v>31152</v>
      </c>
      <c r="P36" s="203">
        <f t="shared" si="5"/>
        <v>4.7143591977901597E-3</v>
      </c>
      <c r="Q36" s="204">
        <f t="shared" si="6"/>
        <v>0.57736260914227011</v>
      </c>
    </row>
    <row r="37" spans="1:17" ht="15" customHeight="1" x14ac:dyDescent="0.25">
      <c r="A37"/>
      <c r="B37" s="147" t="s">
        <v>323</v>
      </c>
      <c r="C37" s="94">
        <v>48752</v>
      </c>
      <c r="D37" s="95">
        <f t="shared" si="0"/>
        <v>2.326744581174521E-2</v>
      </c>
      <c r="E37" s="90">
        <v>3.4</v>
      </c>
      <c r="F37" s="94">
        <v>7913</v>
      </c>
      <c r="G37" s="95">
        <f t="shared" si="1"/>
        <v>1.0928591947673134E-2</v>
      </c>
      <c r="H37" s="100">
        <v>5.9</v>
      </c>
      <c r="I37" s="94">
        <v>5101</v>
      </c>
      <c r="J37" s="95">
        <f t="shared" si="2"/>
        <v>2.323314674549206E-2</v>
      </c>
      <c r="K37" s="100">
        <v>5.5</v>
      </c>
      <c r="L37" s="198">
        <f t="shared" si="4"/>
        <v>61766</v>
      </c>
      <c r="M37" s="199">
        <f t="shared" si="3"/>
        <v>2.0325057446603369E-2</v>
      </c>
      <c r="N37" s="207">
        <v>3.9</v>
      </c>
      <c r="O37" s="205">
        <v>99388</v>
      </c>
      <c r="P37" s="203">
        <f t="shared" si="5"/>
        <v>1.5040791344053941E-2</v>
      </c>
      <c r="Q37" s="204">
        <f t="shared" si="6"/>
        <v>0.62146335573711109</v>
      </c>
    </row>
    <row r="38" spans="1:17" ht="15" customHeight="1" x14ac:dyDescent="0.25">
      <c r="A38"/>
      <c r="B38" s="147" t="s">
        <v>324</v>
      </c>
      <c r="C38" s="94">
        <v>8136</v>
      </c>
      <c r="D38" s="95">
        <f t="shared" si="0"/>
        <v>3.8829984231284675E-3</v>
      </c>
      <c r="E38" s="90">
        <v>2.7</v>
      </c>
      <c r="F38" s="94">
        <v>1118</v>
      </c>
      <c r="G38" s="95">
        <f t="shared" si="1"/>
        <v>1.5440624033234631E-3</v>
      </c>
      <c r="H38" s="100">
        <v>5.6</v>
      </c>
      <c r="I38" s="94">
        <v>688</v>
      </c>
      <c r="J38" s="95">
        <f t="shared" si="2"/>
        <v>3.133582623191244E-3</v>
      </c>
      <c r="K38" s="100">
        <v>5.4</v>
      </c>
      <c r="L38" s="198">
        <f t="shared" si="4"/>
        <v>9942</v>
      </c>
      <c r="M38" s="199">
        <f t="shared" si="3"/>
        <v>3.2715688426339846E-3</v>
      </c>
      <c r="N38" s="207">
        <v>3.2</v>
      </c>
      <c r="O38" s="205">
        <v>15476</v>
      </c>
      <c r="P38" s="203">
        <f t="shared" si="5"/>
        <v>2.342046191095291E-3</v>
      </c>
      <c r="Q38" s="204">
        <f t="shared" si="6"/>
        <v>0.64241406048074434</v>
      </c>
    </row>
    <row r="39" spans="1:17" ht="15" customHeight="1" x14ac:dyDescent="0.25">
      <c r="A39"/>
      <c r="B39" s="147" t="s">
        <v>325</v>
      </c>
      <c r="C39" s="94">
        <v>14649</v>
      </c>
      <c r="D39" s="95">
        <f t="shared" si="0"/>
        <v>6.9914016593422956E-3</v>
      </c>
      <c r="E39" s="90">
        <v>3.4</v>
      </c>
      <c r="F39" s="94">
        <v>2903</v>
      </c>
      <c r="G39" s="95">
        <f t="shared" si="1"/>
        <v>4.0093140937817653E-3</v>
      </c>
      <c r="H39" s="100">
        <v>5.5</v>
      </c>
      <c r="I39" s="94">
        <v>1819</v>
      </c>
      <c r="J39" s="95">
        <f t="shared" si="2"/>
        <v>8.2848645226524312E-3</v>
      </c>
      <c r="K39" s="100">
        <v>5.5</v>
      </c>
      <c r="L39" s="198">
        <f t="shared" si="4"/>
        <v>19371</v>
      </c>
      <c r="M39" s="199">
        <f t="shared" si="3"/>
        <v>6.3743271022593962E-3</v>
      </c>
      <c r="N39" s="207">
        <v>3.9</v>
      </c>
      <c r="O39" s="205">
        <v>33428</v>
      </c>
      <c r="P39" s="203">
        <f t="shared" si="5"/>
        <v>5.0587955593133487E-3</v>
      </c>
      <c r="Q39" s="204">
        <f t="shared" si="6"/>
        <v>0.57948426468828529</v>
      </c>
    </row>
    <row r="40" spans="1:17" ht="15" customHeight="1" x14ac:dyDescent="0.25">
      <c r="A40"/>
      <c r="B40" s="147" t="s">
        <v>326</v>
      </c>
      <c r="C40" s="94">
        <v>212</v>
      </c>
      <c r="D40" s="95">
        <f t="shared" si="0"/>
        <v>1.011794082722757E-4</v>
      </c>
      <c r="E40" s="90">
        <v>2.8</v>
      </c>
      <c r="F40" s="94">
        <v>40</v>
      </c>
      <c r="G40" s="95">
        <f t="shared" si="1"/>
        <v>5.524373536041013E-5</v>
      </c>
      <c r="H40" s="100">
        <v>4.5999999999999996</v>
      </c>
      <c r="I40" s="94">
        <v>31</v>
      </c>
      <c r="J40" s="95">
        <f t="shared" si="2"/>
        <v>1.4119340307983805E-4</v>
      </c>
      <c r="K40" s="100">
        <v>5.7</v>
      </c>
      <c r="L40" s="198">
        <f t="shared" si="4"/>
        <v>283</v>
      </c>
      <c r="M40" s="199">
        <f t="shared" si="3"/>
        <v>9.312552629907641E-5</v>
      </c>
      <c r="N40" s="207">
        <f>3.4</f>
        <v>3.4</v>
      </c>
      <c r="O40" s="205">
        <v>481</v>
      </c>
      <c r="P40" s="203">
        <f t="shared" si="5"/>
        <v>7.2791691516983393E-5</v>
      </c>
      <c r="Q40" s="204">
        <f t="shared" si="6"/>
        <v>0.58835758835758833</v>
      </c>
    </row>
    <row r="41" spans="1:17" s="17" customFormat="1" ht="30" customHeight="1" thickBot="1" x14ac:dyDescent="0.3">
      <c r="B41" s="541" t="s">
        <v>547</v>
      </c>
      <c r="C41" s="292">
        <f>SUM(C28:C40)</f>
        <v>2095288</v>
      </c>
      <c r="D41" s="293">
        <f>SUM(D28:D40)</f>
        <v>1.0000000000000002</v>
      </c>
      <c r="E41" s="297">
        <v>2.4</v>
      </c>
      <c r="F41" s="292">
        <f>SUM(F28:F40)</f>
        <v>724064</v>
      </c>
      <c r="G41" s="293">
        <f>SUM(G28:G40)</f>
        <v>1.0000000000000002</v>
      </c>
      <c r="H41" s="297">
        <v>5.0999999999999996</v>
      </c>
      <c r="I41" s="292">
        <f>SUM(I28:I40)</f>
        <v>219557</v>
      </c>
      <c r="J41" s="293">
        <f>SUM(J28:J40)</f>
        <v>0.99999999999999989</v>
      </c>
      <c r="K41" s="297">
        <v>4.0999999999999996</v>
      </c>
      <c r="L41" s="292">
        <f>SUM(L28:L40)</f>
        <v>3038909</v>
      </c>
      <c r="M41" s="293">
        <f>SUM(M28:M40)</f>
        <v>1</v>
      </c>
      <c r="N41" s="297">
        <v>3.1</v>
      </c>
      <c r="O41" s="292">
        <f>SUM(O28:O40)</f>
        <v>6607897</v>
      </c>
      <c r="P41" s="295">
        <f>SUM(P28:P40)</f>
        <v>0.99999999999999978</v>
      </c>
      <c r="Q41" s="298">
        <f>L41/O41</f>
        <v>0.45989049163447915</v>
      </c>
    </row>
    <row r="43" spans="1:17" x14ac:dyDescent="0.25">
      <c r="B43" s="3"/>
      <c r="L43" s="13"/>
      <c r="M43"/>
      <c r="N43"/>
      <c r="O43"/>
    </row>
    <row r="44" spans="1:17" x14ac:dyDescent="0.25">
      <c r="B44" s="3"/>
    </row>
    <row r="45" spans="1:17" x14ac:dyDescent="0.25">
      <c r="B45" s="14"/>
    </row>
    <row r="46" spans="1:17" x14ac:dyDescent="0.25">
      <c r="B46" s="14"/>
    </row>
    <row r="47" spans="1:17" x14ac:dyDescent="0.25">
      <c r="B47" s="14"/>
    </row>
    <row r="48" spans="1:17" x14ac:dyDescent="0.25">
      <c r="B48" s="3"/>
    </row>
    <row r="49" spans="2:2" x14ac:dyDescent="0.25">
      <c r="B49" s="14"/>
    </row>
    <row r="50" spans="2:2" x14ac:dyDescent="0.25">
      <c r="B50" s="3"/>
    </row>
  </sheetData>
  <mergeCells count="38">
    <mergeCell ref="O8:P8"/>
    <mergeCell ref="Q8:R8"/>
    <mergeCell ref="S8:T8"/>
    <mergeCell ref="O26:P26"/>
    <mergeCell ref="Q26:Q27"/>
    <mergeCell ref="O5:R5"/>
    <mergeCell ref="S5:T6"/>
    <mergeCell ref="O6:P6"/>
    <mergeCell ref="Q6:R6"/>
    <mergeCell ref="O7:P7"/>
    <mergeCell ref="Q7:R7"/>
    <mergeCell ref="S7:T7"/>
    <mergeCell ref="B26:B27"/>
    <mergeCell ref="C26:E26"/>
    <mergeCell ref="F26:H26"/>
    <mergeCell ref="I26:K26"/>
    <mergeCell ref="L26:N26"/>
    <mergeCell ref="M8:N8"/>
    <mergeCell ref="C7:D7"/>
    <mergeCell ref="E7:F7"/>
    <mergeCell ref="G7:H7"/>
    <mergeCell ref="I7:J7"/>
    <mergeCell ref="K7:L7"/>
    <mergeCell ref="M7:N7"/>
    <mergeCell ref="C8:D8"/>
    <mergeCell ref="E8:F8"/>
    <mergeCell ref="G8:H8"/>
    <mergeCell ref="I8:J8"/>
    <mergeCell ref="K8:L8"/>
    <mergeCell ref="B5:B6"/>
    <mergeCell ref="C5:H5"/>
    <mergeCell ref="I5:N5"/>
    <mergeCell ref="C6:D6"/>
    <mergeCell ref="E6:F6"/>
    <mergeCell ref="G6:H6"/>
    <mergeCell ref="I6:J6"/>
    <mergeCell ref="K6:L6"/>
    <mergeCell ref="M6:N6"/>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7.109375" style="332" customWidth="1"/>
    <col min="2" max="2" width="42.6640625" style="332" customWidth="1"/>
    <col min="3" max="3" width="11.33203125" style="332" customWidth="1"/>
    <col min="4" max="4" width="10.6640625" style="332" customWidth="1"/>
    <col min="5" max="5" width="11.33203125" style="332" customWidth="1"/>
    <col min="6" max="6" width="10.6640625" style="332" customWidth="1"/>
    <col min="7" max="7" width="11.33203125" style="332" customWidth="1"/>
    <col min="8" max="8" width="10.6640625" style="332" customWidth="1"/>
    <col min="9" max="9" width="11.33203125" style="332" customWidth="1"/>
    <col min="10" max="10" width="10.6640625" style="332" customWidth="1"/>
    <col min="11" max="11" width="11.33203125" style="332" customWidth="1"/>
    <col min="12" max="12" width="10.6640625" style="332" customWidth="1"/>
    <col min="13" max="13" width="11.33203125" style="332" customWidth="1"/>
    <col min="14" max="14" width="10.6640625" style="332" customWidth="1"/>
    <col min="15" max="15" width="11.33203125" style="332" customWidth="1"/>
    <col min="16" max="16" width="10.6640625" style="332" customWidth="1"/>
    <col min="17" max="17" width="11.33203125" style="332" customWidth="1"/>
    <col min="18" max="18" width="10.6640625" style="332" customWidth="1"/>
    <col min="19" max="19" width="11.33203125" style="332" customWidth="1"/>
    <col min="20" max="20" width="10.6640625" style="332" customWidth="1"/>
    <col min="21" max="21" width="11.33203125" style="332" customWidth="1"/>
    <col min="22" max="22" width="10.6640625" style="332" customWidth="1"/>
    <col min="23" max="23" width="11.33203125" style="332" customWidth="1"/>
    <col min="24" max="24" width="10.6640625" style="332" customWidth="1"/>
    <col min="25" max="25" width="11.33203125" style="332" customWidth="1"/>
    <col min="26" max="26" width="10.6640625" style="332" customWidth="1"/>
    <col min="27" max="16384" width="9.109375" style="332"/>
  </cols>
  <sheetData>
    <row r="1" spans="1:14" x14ac:dyDescent="0.25">
      <c r="A1" s="459" t="s">
        <v>109</v>
      </c>
    </row>
    <row r="2" spans="1:14" x14ac:dyDescent="0.25">
      <c r="B2" s="457"/>
      <c r="C2" s="457"/>
      <c r="D2" s="457"/>
      <c r="E2" s="457"/>
    </row>
    <row r="3" spans="1:14" s="342" customFormat="1" ht="15.6" x14ac:dyDescent="0.3">
      <c r="A3" s="347" t="s">
        <v>460</v>
      </c>
      <c r="B3" s="345" t="s">
        <v>461</v>
      </c>
      <c r="C3" s="345"/>
      <c r="D3" s="345"/>
      <c r="E3" s="345"/>
      <c r="F3" s="345"/>
      <c r="G3" s="346"/>
      <c r="H3" s="346"/>
      <c r="I3" s="346"/>
      <c r="J3" s="346"/>
      <c r="K3" s="346"/>
      <c r="L3" s="346"/>
      <c r="M3" s="346"/>
      <c r="N3" s="346"/>
    </row>
    <row r="4" spans="1:14" ht="16.2" thickBot="1" x14ac:dyDescent="0.35">
      <c r="A4" s="343"/>
      <c r="B4" s="341"/>
      <c r="C4" s="341"/>
      <c r="D4" s="341"/>
      <c r="E4" s="341"/>
      <c r="F4" s="333"/>
    </row>
    <row r="5" spans="1:14" ht="20.100000000000001" customHeight="1" x14ac:dyDescent="0.25">
      <c r="B5" s="594" t="s">
        <v>466</v>
      </c>
      <c r="C5" s="590" t="s">
        <v>299</v>
      </c>
      <c r="D5" s="590"/>
      <c r="E5" s="590"/>
      <c r="F5" s="590"/>
      <c r="G5" s="590"/>
      <c r="H5" s="590"/>
      <c r="I5" s="636" t="s">
        <v>164</v>
      </c>
      <c r="J5" s="653"/>
      <c r="K5" s="653"/>
      <c r="L5" s="653"/>
      <c r="M5" s="653"/>
      <c r="N5" s="719"/>
    </row>
    <row r="6" spans="1:14" ht="18.75" customHeight="1" x14ac:dyDescent="0.25">
      <c r="B6" s="630"/>
      <c r="C6" s="599" t="s">
        <v>165</v>
      </c>
      <c r="D6" s="599"/>
      <c r="E6" s="599"/>
      <c r="F6" s="599" t="s">
        <v>169</v>
      </c>
      <c r="G6" s="599"/>
      <c r="H6" s="599"/>
      <c r="I6" s="599" t="s">
        <v>165</v>
      </c>
      <c r="J6" s="599"/>
      <c r="K6" s="599"/>
      <c r="L6" s="599" t="s">
        <v>169</v>
      </c>
      <c r="M6" s="599"/>
      <c r="N6" s="655"/>
    </row>
    <row r="7" spans="1:14" s="337" customFormat="1" ht="46.5" customHeight="1" x14ac:dyDescent="0.25">
      <c r="B7" s="543" t="s">
        <v>467</v>
      </c>
      <c r="C7" s="576" t="s">
        <v>481</v>
      </c>
      <c r="D7" s="576"/>
      <c r="E7" s="576"/>
      <c r="F7" s="576" t="s">
        <v>238</v>
      </c>
      <c r="G7" s="576"/>
      <c r="H7" s="576"/>
      <c r="I7" s="576" t="s">
        <v>566</v>
      </c>
      <c r="J7" s="576"/>
      <c r="K7" s="576"/>
      <c r="L7" s="576" t="s">
        <v>122</v>
      </c>
      <c r="M7" s="576"/>
      <c r="N7" s="718"/>
    </row>
    <row r="8" spans="1:14" ht="20.100000000000001" customHeight="1" thickBot="1" x14ac:dyDescent="0.3">
      <c r="B8" s="365" t="s">
        <v>114</v>
      </c>
      <c r="C8" s="721" t="s">
        <v>117</v>
      </c>
      <c r="D8" s="584"/>
      <c r="E8" s="584"/>
      <c r="F8" s="610">
        <v>1</v>
      </c>
      <c r="G8" s="610"/>
      <c r="H8" s="610"/>
      <c r="I8" s="721" t="s">
        <v>117</v>
      </c>
      <c r="J8" s="584"/>
      <c r="K8" s="584"/>
      <c r="L8" s="610">
        <v>1</v>
      </c>
      <c r="M8" s="610"/>
      <c r="N8" s="720"/>
    </row>
    <row r="9" spans="1:14" ht="21.9" customHeight="1" x14ac:dyDescent="0.25"/>
    <row r="10" spans="1:14" ht="15.6" x14ac:dyDescent="0.3">
      <c r="B10" s="339" t="s">
        <v>531</v>
      </c>
      <c r="C10" s="339"/>
      <c r="D10" s="339"/>
      <c r="F10" s="339" t="s">
        <v>532</v>
      </c>
    </row>
    <row r="11" spans="1:14" x14ac:dyDescent="0.25">
      <c r="A11" s="69"/>
      <c r="D11" s="338"/>
      <c r="F11" s="333"/>
    </row>
    <row r="12" spans="1:14" ht="15" customHeight="1" x14ac:dyDescent="0.25">
      <c r="A12" s="334"/>
      <c r="B12" s="488" t="s">
        <v>2</v>
      </c>
      <c r="D12" s="361"/>
      <c r="F12" s="369" t="s">
        <v>503</v>
      </c>
    </row>
    <row r="13" spans="1:14" ht="15" customHeight="1" x14ac:dyDescent="0.25">
      <c r="A13" s="334"/>
      <c r="B13" s="489" t="s">
        <v>0</v>
      </c>
      <c r="D13" s="361"/>
      <c r="F13" s="369" t="s">
        <v>495</v>
      </c>
    </row>
    <row r="14" spans="1:14" ht="15" customHeight="1" x14ac:dyDescent="0.25">
      <c r="A14" s="334"/>
      <c r="B14" s="489" t="s">
        <v>27</v>
      </c>
      <c r="E14" s="356"/>
      <c r="F14" s="369" t="s">
        <v>497</v>
      </c>
    </row>
    <row r="15" spans="1:14" ht="15" customHeight="1" x14ac:dyDescent="0.25">
      <c r="A15" s="334"/>
      <c r="B15" s="490" t="s">
        <v>48</v>
      </c>
      <c r="E15" s="356"/>
    </row>
    <row r="16" spans="1:14" ht="15" customHeight="1" x14ac:dyDescent="0.25">
      <c r="A16" s="334"/>
      <c r="B16" s="491" t="s">
        <v>24</v>
      </c>
    </row>
    <row r="17" spans="1:26" ht="15" customHeight="1" x14ac:dyDescent="0.25">
      <c r="A17" s="334"/>
      <c r="B17" s="490" t="s">
        <v>36</v>
      </c>
    </row>
    <row r="18" spans="1:26" ht="15" customHeight="1" x14ac:dyDescent="0.25">
      <c r="A18" s="334"/>
      <c r="B18" s="489" t="s">
        <v>33</v>
      </c>
    </row>
    <row r="19" spans="1:26" ht="15" customHeight="1" x14ac:dyDescent="0.25">
      <c r="A19" s="334"/>
      <c r="B19" s="489" t="s">
        <v>34</v>
      </c>
    </row>
    <row r="20" spans="1:26" ht="15" customHeight="1" x14ac:dyDescent="0.25">
      <c r="A20" s="334"/>
      <c r="B20" s="489" t="s">
        <v>35</v>
      </c>
    </row>
    <row r="21" spans="1:26" ht="15" customHeight="1" x14ac:dyDescent="0.25">
      <c r="A21" s="334"/>
      <c r="B21" s="489" t="s">
        <v>22</v>
      </c>
    </row>
    <row r="22" spans="1:26" ht="15" customHeight="1" x14ac:dyDescent="0.25">
      <c r="A22" s="334"/>
      <c r="B22" s="489" t="s">
        <v>32</v>
      </c>
    </row>
    <row r="23" spans="1:26" ht="15" customHeight="1" x14ac:dyDescent="0.25">
      <c r="A23" s="24"/>
      <c r="E23" s="356"/>
    </row>
    <row r="24" spans="1:26" ht="15" customHeight="1" x14ac:dyDescent="0.25"/>
    <row r="25" spans="1:26" ht="15.75" customHeight="1" x14ac:dyDescent="0.3">
      <c r="A25" s="333"/>
      <c r="B25" s="370" t="s">
        <v>576</v>
      </c>
      <c r="C25" s="370"/>
      <c r="D25" s="375"/>
      <c r="E25" s="333"/>
    </row>
    <row r="26" spans="1:26" ht="15.75" customHeight="1" x14ac:dyDescent="0.3">
      <c r="A26" s="333"/>
      <c r="B26" s="377" t="s">
        <v>462</v>
      </c>
      <c r="C26" s="377"/>
      <c r="D26" s="333"/>
      <c r="E26" s="333"/>
    </row>
    <row r="27" spans="1:26" ht="13.8" thickBot="1" x14ac:dyDescent="0.3">
      <c r="B27" s="338"/>
      <c r="C27" s="338"/>
      <c r="D27" s="338"/>
      <c r="E27" s="338"/>
    </row>
    <row r="28" spans="1:26" ht="30" customHeight="1" x14ac:dyDescent="0.25">
      <c r="B28" s="614" t="s">
        <v>465</v>
      </c>
      <c r="C28" s="616" t="s">
        <v>184</v>
      </c>
      <c r="D28" s="616"/>
      <c r="E28" s="616" t="s">
        <v>185</v>
      </c>
      <c r="F28" s="616"/>
      <c r="G28" s="616" t="s">
        <v>186</v>
      </c>
      <c r="H28" s="616"/>
      <c r="I28" s="616" t="s">
        <v>187</v>
      </c>
      <c r="J28" s="616"/>
      <c r="K28" s="616" t="s">
        <v>188</v>
      </c>
      <c r="L28" s="616"/>
      <c r="M28" s="616" t="s">
        <v>575</v>
      </c>
      <c r="N28" s="616"/>
      <c r="O28" s="616" t="s">
        <v>189</v>
      </c>
      <c r="P28" s="616"/>
      <c r="Q28" s="616" t="s">
        <v>190</v>
      </c>
      <c r="R28" s="616"/>
      <c r="S28" s="616" t="s">
        <v>191</v>
      </c>
      <c r="T28" s="616"/>
      <c r="U28" s="616" t="s">
        <v>192</v>
      </c>
      <c r="V28" s="616"/>
      <c r="W28" s="616" t="s">
        <v>193</v>
      </c>
      <c r="X28" s="616"/>
      <c r="Y28" s="616" t="s">
        <v>119</v>
      </c>
      <c r="Z28" s="639"/>
    </row>
    <row r="29" spans="1:26" ht="30" customHeight="1" x14ac:dyDescent="0.25">
      <c r="B29" s="615"/>
      <c r="C29" s="307" t="s">
        <v>165</v>
      </c>
      <c r="D29" s="340" t="s">
        <v>169</v>
      </c>
      <c r="E29" s="307" t="s">
        <v>165</v>
      </c>
      <c r="F29" s="340" t="s">
        <v>169</v>
      </c>
      <c r="G29" s="307" t="s">
        <v>165</v>
      </c>
      <c r="H29" s="340" t="s">
        <v>169</v>
      </c>
      <c r="I29" s="307" t="s">
        <v>165</v>
      </c>
      <c r="J29" s="340" t="s">
        <v>169</v>
      </c>
      <c r="K29" s="307" t="s">
        <v>165</v>
      </c>
      <c r="L29" s="340" t="s">
        <v>169</v>
      </c>
      <c r="M29" s="307" t="s">
        <v>165</v>
      </c>
      <c r="N29" s="340" t="s">
        <v>169</v>
      </c>
      <c r="O29" s="307" t="s">
        <v>165</v>
      </c>
      <c r="P29" s="340" t="s">
        <v>169</v>
      </c>
      <c r="Q29" s="307" t="s">
        <v>165</v>
      </c>
      <c r="R29" s="340" t="s">
        <v>169</v>
      </c>
      <c r="S29" s="307" t="s">
        <v>165</v>
      </c>
      <c r="T29" s="340" t="s">
        <v>169</v>
      </c>
      <c r="U29" s="307" t="s">
        <v>165</v>
      </c>
      <c r="V29" s="340" t="s">
        <v>169</v>
      </c>
      <c r="W29" s="307" t="s">
        <v>165</v>
      </c>
      <c r="X29" s="340" t="s">
        <v>169</v>
      </c>
      <c r="Y29" s="307" t="s">
        <v>165</v>
      </c>
      <c r="Z29" s="544" t="s">
        <v>169</v>
      </c>
    </row>
    <row r="30" spans="1:26" ht="15" customHeight="1" x14ac:dyDescent="0.25">
      <c r="B30" s="147" t="s">
        <v>314</v>
      </c>
      <c r="C30" s="475">
        <v>122</v>
      </c>
      <c r="D30" s="476">
        <f>C30/$C$43</f>
        <v>8.4261126612702715E-4</v>
      </c>
      <c r="E30" s="475">
        <v>1587</v>
      </c>
      <c r="F30" s="476">
        <f>E30/$E$43</f>
        <v>7.9310344827586213E-3</v>
      </c>
      <c r="G30" s="475">
        <v>24048</v>
      </c>
      <c r="H30" s="476">
        <f>G30/$G$43</f>
        <v>8.1382363093666879E-2</v>
      </c>
      <c r="I30" s="475">
        <v>1521</v>
      </c>
      <c r="J30" s="476">
        <f>I30/$I$43</f>
        <v>1.4228783116299956E-2</v>
      </c>
      <c r="K30" s="475">
        <v>1497</v>
      </c>
      <c r="L30" s="476">
        <f>K30/$K$43</f>
        <v>1.6770666457546799E-2</v>
      </c>
      <c r="M30" s="475">
        <v>36592</v>
      </c>
      <c r="N30" s="476">
        <f>M30/$M$43</f>
        <v>8.3704864407361232E-2</v>
      </c>
      <c r="O30" s="475">
        <v>54139</v>
      </c>
      <c r="P30" s="476">
        <f>O30/$O$43</f>
        <v>0.1384820409979895</v>
      </c>
      <c r="Q30" s="475">
        <v>19770</v>
      </c>
      <c r="R30" s="476">
        <f>Q30/$Q$43</f>
        <v>0.44243034575360857</v>
      </c>
      <c r="S30" s="475">
        <v>11552</v>
      </c>
      <c r="T30" s="476">
        <f>S30/$S$43</f>
        <v>4.5269473279959872E-2</v>
      </c>
      <c r="U30" s="475">
        <v>1165</v>
      </c>
      <c r="V30" s="476">
        <f>U30/$U$43</f>
        <v>1.3941076514371873E-2</v>
      </c>
      <c r="W30" s="475">
        <v>0</v>
      </c>
      <c r="X30" s="476">
        <f>W30/$W$43</f>
        <v>0</v>
      </c>
      <c r="Y30" s="380">
        <f>C30+E30+G30+I30+K30+M30+O30+Q30+S30+U30+W30</f>
        <v>151993</v>
      </c>
      <c r="Z30" s="193">
        <f>Y30/$Y$43</f>
        <v>7.2540385856264156E-2</v>
      </c>
    </row>
    <row r="31" spans="1:26" ht="15" customHeight="1" x14ac:dyDescent="0.25">
      <c r="B31" s="147" t="s">
        <v>589</v>
      </c>
      <c r="C31" s="475">
        <v>138816</v>
      </c>
      <c r="D31" s="476">
        <f t="shared" ref="D31:D42" si="0">C31/$C$43</f>
        <v>0.95875348785810977</v>
      </c>
      <c r="E31" s="475">
        <v>190757</v>
      </c>
      <c r="F31" s="476">
        <f t="shared" ref="F31:F42" si="1">E31/$E$43</f>
        <v>0.95330834582708646</v>
      </c>
      <c r="G31" s="475">
        <v>245265</v>
      </c>
      <c r="H31" s="476">
        <f t="shared" ref="H31:H42" si="2">G31/$G$43</f>
        <v>0.83001685313407381</v>
      </c>
      <c r="I31" s="475">
        <v>97685</v>
      </c>
      <c r="J31" s="476">
        <f t="shared" ref="J31:J42" si="3">I31/$I$43</f>
        <v>0.91383213590779822</v>
      </c>
      <c r="K31" s="475">
        <v>84743</v>
      </c>
      <c r="L31" s="476">
        <f t="shared" ref="L31:L42" si="4">K31/$K$43</f>
        <v>0.9493631179772134</v>
      </c>
      <c r="M31" s="475">
        <v>315616</v>
      </c>
      <c r="N31" s="476">
        <f t="shared" ref="N31:N42" si="5">M31/$M$43</f>
        <v>0.72197733069506242</v>
      </c>
      <c r="O31" s="475">
        <v>314095</v>
      </c>
      <c r="P31" s="476">
        <f t="shared" ref="P31:P42" si="6">O31/$O$43</f>
        <v>0.80342297913266791</v>
      </c>
      <c r="Q31" s="475">
        <v>24637</v>
      </c>
      <c r="R31" s="476">
        <f t="shared" ref="R31:R42" si="7">Q31/$Q$43</f>
        <v>0.55134832717914284</v>
      </c>
      <c r="S31" s="475">
        <v>224983</v>
      </c>
      <c r="T31" s="476">
        <f t="shared" ref="T31:T41" si="8">S31/$S$43</f>
        <v>0.88165355842669768</v>
      </c>
      <c r="U31" s="475">
        <v>78320</v>
      </c>
      <c r="V31" s="476">
        <f t="shared" ref="V31:V42" si="9">U31/$U$43</f>
        <v>0.937223272622837</v>
      </c>
      <c r="W31" s="475">
        <v>43672</v>
      </c>
      <c r="X31" s="476">
        <f t="shared" ref="X31:X42" si="10">W31/$W$43</f>
        <v>0.92501906295009739</v>
      </c>
      <c r="Y31" s="380">
        <f t="shared" ref="Y31:Y42" si="11">C31+E31+G31+I31+K31+M31+O31+Q31+S31+U31+W31</f>
        <v>1758589</v>
      </c>
      <c r="Z31" s="193">
        <f t="shared" ref="Z31:Z42" si="12">Y31/$Y$43</f>
        <v>0.83930657742515591</v>
      </c>
    </row>
    <row r="32" spans="1:26" ht="15" customHeight="1" x14ac:dyDescent="0.25">
      <c r="B32" s="147" t="s">
        <v>316</v>
      </c>
      <c r="C32" s="473">
        <v>507</v>
      </c>
      <c r="D32" s="476">
        <f t="shared" si="0"/>
        <v>3.5016714092328091E-3</v>
      </c>
      <c r="E32" s="473">
        <v>143</v>
      </c>
      <c r="F32" s="476">
        <f t="shared" si="1"/>
        <v>7.1464267866066969E-4</v>
      </c>
      <c r="G32" s="473">
        <v>532</v>
      </c>
      <c r="H32" s="476">
        <f t="shared" si="2"/>
        <v>1.8003749653123244E-3</v>
      </c>
      <c r="I32" s="473">
        <v>352</v>
      </c>
      <c r="J32" s="476">
        <f t="shared" si="3"/>
        <v>3.2929202215237238E-3</v>
      </c>
      <c r="K32" s="473">
        <v>148</v>
      </c>
      <c r="L32" s="476">
        <f t="shared" si="4"/>
        <v>1.6580218007461098E-3</v>
      </c>
      <c r="M32" s="473">
        <v>1304</v>
      </c>
      <c r="N32" s="476">
        <f t="shared" si="5"/>
        <v>2.9829236769566858E-3</v>
      </c>
      <c r="O32" s="473">
        <v>127</v>
      </c>
      <c r="P32" s="476">
        <f t="shared" si="6"/>
        <v>3.2485304875865207E-4</v>
      </c>
      <c r="Q32" s="473">
        <v>4</v>
      </c>
      <c r="R32" s="476">
        <f t="shared" si="7"/>
        <v>8.9515497370482269E-5</v>
      </c>
      <c r="S32" s="473">
        <v>454</v>
      </c>
      <c r="T32" s="476">
        <f t="shared" si="8"/>
        <v>1.7791153799430212E-3</v>
      </c>
      <c r="U32" s="473">
        <v>13</v>
      </c>
      <c r="V32" s="476">
        <f t="shared" si="9"/>
        <v>1.5556566067539431E-4</v>
      </c>
      <c r="W32" s="473">
        <v>49</v>
      </c>
      <c r="X32" s="476">
        <f t="shared" si="10"/>
        <v>1.0378717275268999E-3</v>
      </c>
      <c r="Y32" s="380">
        <f t="shared" si="11"/>
        <v>3633</v>
      </c>
      <c r="Z32" s="193">
        <f t="shared" si="12"/>
        <v>1.7338905200621586E-3</v>
      </c>
    </row>
    <row r="33" spans="2:26" ht="15" customHeight="1" x14ac:dyDescent="0.25">
      <c r="B33" s="147" t="s">
        <v>317</v>
      </c>
      <c r="C33" s="474">
        <v>1246</v>
      </c>
      <c r="D33" s="476">
        <f t="shared" si="0"/>
        <v>8.6056855540514402E-3</v>
      </c>
      <c r="E33" s="474">
        <v>328</v>
      </c>
      <c r="F33" s="476">
        <f t="shared" si="1"/>
        <v>1.6391804097951024E-3</v>
      </c>
      <c r="G33" s="474">
        <v>591</v>
      </c>
      <c r="H33" s="476">
        <f t="shared" si="2"/>
        <v>2.0000406099616235E-3</v>
      </c>
      <c r="I33" s="474">
        <v>89</v>
      </c>
      <c r="J33" s="476">
        <f t="shared" si="3"/>
        <v>8.3258494237389608E-4</v>
      </c>
      <c r="K33" s="474">
        <v>100</v>
      </c>
      <c r="L33" s="476">
        <f t="shared" si="4"/>
        <v>1.1202850005041282E-3</v>
      </c>
      <c r="M33" s="474">
        <v>8408</v>
      </c>
      <c r="N33" s="476">
        <f t="shared" si="5"/>
        <v>1.9233452665530532E-2</v>
      </c>
      <c r="O33" s="474">
        <v>4203</v>
      </c>
      <c r="P33" s="476">
        <f t="shared" si="6"/>
        <v>1.0750845385296179E-2</v>
      </c>
      <c r="Q33" s="474">
        <v>81</v>
      </c>
      <c r="R33" s="476">
        <f t="shared" si="7"/>
        <v>1.8126888217522659E-3</v>
      </c>
      <c r="S33" s="474">
        <v>1375</v>
      </c>
      <c r="T33" s="476">
        <f t="shared" si="8"/>
        <v>5.3882899722943927E-3</v>
      </c>
      <c r="U33" s="474">
        <v>1940</v>
      </c>
      <c r="V33" s="476">
        <f t="shared" si="9"/>
        <v>2.321518320848192E-2</v>
      </c>
      <c r="W33" s="474">
        <v>1146</v>
      </c>
      <c r="X33" s="476">
        <f t="shared" si="10"/>
        <v>2.427348979073117E-2</v>
      </c>
      <c r="Y33" s="380">
        <f t="shared" si="11"/>
        <v>19507</v>
      </c>
      <c r="Z33" s="193">
        <f t="shared" si="12"/>
        <v>9.3099373451286885E-3</v>
      </c>
    </row>
    <row r="34" spans="2:26" ht="15" customHeight="1" x14ac:dyDescent="0.25">
      <c r="B34" s="147" t="s">
        <v>318</v>
      </c>
      <c r="C34" s="474">
        <v>258</v>
      </c>
      <c r="D34" s="476">
        <f t="shared" si="0"/>
        <v>1.7819156283669917E-3</v>
      </c>
      <c r="E34" s="474">
        <v>94</v>
      </c>
      <c r="F34" s="476">
        <f t="shared" si="1"/>
        <v>4.6976511744127938E-4</v>
      </c>
      <c r="G34" s="474">
        <v>515</v>
      </c>
      <c r="H34" s="476">
        <f t="shared" si="2"/>
        <v>1.7428441863455773E-3</v>
      </c>
      <c r="I34" s="474">
        <v>56</v>
      </c>
      <c r="J34" s="476">
        <f t="shared" si="3"/>
        <v>5.2387367160604704E-4</v>
      </c>
      <c r="K34" s="474">
        <v>144</v>
      </c>
      <c r="L34" s="476">
        <f t="shared" si="4"/>
        <v>1.6132104007259447E-3</v>
      </c>
      <c r="M34" s="474">
        <v>1219</v>
      </c>
      <c r="N34" s="476">
        <f t="shared" si="5"/>
        <v>2.7884846335967791E-3</v>
      </c>
      <c r="O34" s="474">
        <v>73</v>
      </c>
      <c r="P34" s="476">
        <f t="shared" si="6"/>
        <v>1.8672655558568191E-4</v>
      </c>
      <c r="Q34" s="474">
        <v>13</v>
      </c>
      <c r="R34" s="476">
        <f t="shared" si="7"/>
        <v>2.9092536645406738E-4</v>
      </c>
      <c r="S34" s="474">
        <v>66</v>
      </c>
      <c r="T34" s="476">
        <f t="shared" si="8"/>
        <v>2.5863791867013084E-4</v>
      </c>
      <c r="U34" s="474">
        <v>11</v>
      </c>
      <c r="V34" s="476">
        <f t="shared" si="9"/>
        <v>1.3163248210994901E-4</v>
      </c>
      <c r="W34" s="474">
        <v>33</v>
      </c>
      <c r="X34" s="476">
        <f t="shared" si="10"/>
        <v>6.9897483690587142E-4</v>
      </c>
      <c r="Y34" s="380">
        <f t="shared" si="11"/>
        <v>2482</v>
      </c>
      <c r="Z34" s="193">
        <f t="shared" si="12"/>
        <v>1.1845626949612655E-3</v>
      </c>
    </row>
    <row r="35" spans="2:26" ht="15" customHeight="1" x14ac:dyDescent="0.25">
      <c r="B35" s="147" t="s">
        <v>319</v>
      </c>
      <c r="C35" s="474">
        <v>105</v>
      </c>
      <c r="D35" s="476">
        <f t="shared" si="0"/>
        <v>7.2519822084703156E-4</v>
      </c>
      <c r="E35" s="474">
        <v>5</v>
      </c>
      <c r="F35" s="476">
        <f t="shared" si="1"/>
        <v>2.4987506246876562E-5</v>
      </c>
      <c r="G35" s="474">
        <v>16</v>
      </c>
      <c r="H35" s="476">
        <f t="shared" si="2"/>
        <v>5.414661549811502E-5</v>
      </c>
      <c r="I35" s="474">
        <v>2</v>
      </c>
      <c r="J35" s="476">
        <f t="shared" si="3"/>
        <v>1.8709773985930251E-5</v>
      </c>
      <c r="K35" s="474">
        <v>5</v>
      </c>
      <c r="L35" s="476">
        <f t="shared" si="4"/>
        <v>5.6014250025206413E-5</v>
      </c>
      <c r="M35" s="474">
        <v>246</v>
      </c>
      <c r="N35" s="476">
        <f t="shared" si="5"/>
        <v>5.6272946666514163E-4</v>
      </c>
      <c r="O35" s="474">
        <v>18</v>
      </c>
      <c r="P35" s="476">
        <f t="shared" si="6"/>
        <v>4.6042164390990062E-5</v>
      </c>
      <c r="Q35" s="474">
        <v>7</v>
      </c>
      <c r="R35" s="476">
        <f t="shared" si="7"/>
        <v>1.5665212039834395E-4</v>
      </c>
      <c r="S35" s="474">
        <v>130</v>
      </c>
      <c r="T35" s="476">
        <f t="shared" si="8"/>
        <v>5.0943832465328806E-4</v>
      </c>
      <c r="U35" s="474">
        <v>9</v>
      </c>
      <c r="V35" s="476">
        <f t="shared" si="9"/>
        <v>1.0769930354450374E-4</v>
      </c>
      <c r="W35" s="474">
        <v>353</v>
      </c>
      <c r="X35" s="476">
        <f t="shared" si="10"/>
        <v>7.4769126493264421E-3</v>
      </c>
      <c r="Y35" s="380">
        <f t="shared" si="11"/>
        <v>896</v>
      </c>
      <c r="Z35" s="193">
        <f t="shared" si="12"/>
        <v>4.2762617835829728E-4</v>
      </c>
    </row>
    <row r="36" spans="2:26" ht="15" customHeight="1" x14ac:dyDescent="0.25">
      <c r="B36" s="147" t="s">
        <v>320</v>
      </c>
      <c r="C36" s="474">
        <v>1210</v>
      </c>
      <c r="D36" s="476">
        <f t="shared" si="0"/>
        <v>8.3570461640467449E-3</v>
      </c>
      <c r="E36" s="474">
        <v>810</v>
      </c>
      <c r="F36" s="476">
        <f t="shared" si="1"/>
        <v>4.047976011994003E-3</v>
      </c>
      <c r="G36" s="474">
        <v>4693</v>
      </c>
      <c r="H36" s="476">
        <f t="shared" si="2"/>
        <v>1.5881879158290861E-2</v>
      </c>
      <c r="I36" s="474">
        <v>3152</v>
      </c>
      <c r="J36" s="476">
        <f t="shared" si="3"/>
        <v>2.9486603801826074E-2</v>
      </c>
      <c r="K36" s="474">
        <v>291</v>
      </c>
      <c r="L36" s="476">
        <f t="shared" si="4"/>
        <v>3.2600293514670133E-3</v>
      </c>
      <c r="M36" s="474">
        <v>1070</v>
      </c>
      <c r="N36" s="476">
        <f t="shared" si="5"/>
        <v>2.4476444281776488E-3</v>
      </c>
      <c r="O36" s="474">
        <v>95</v>
      </c>
      <c r="P36" s="476">
        <f t="shared" si="6"/>
        <v>2.4300031206355864E-4</v>
      </c>
      <c r="Q36" s="474">
        <v>2</v>
      </c>
      <c r="R36" s="476">
        <f t="shared" si="7"/>
        <v>4.4757748685241135E-5</v>
      </c>
      <c r="S36" s="474">
        <v>422</v>
      </c>
      <c r="T36" s="476">
        <f t="shared" si="8"/>
        <v>1.6537151769514427E-3</v>
      </c>
      <c r="U36" s="474">
        <v>108</v>
      </c>
      <c r="V36" s="476">
        <f t="shared" si="9"/>
        <v>1.292391642534045E-3</v>
      </c>
      <c r="W36" s="474">
        <v>435</v>
      </c>
      <c r="X36" s="476">
        <f t="shared" si="10"/>
        <v>9.2137592137592136E-3</v>
      </c>
      <c r="Y36" s="380">
        <f t="shared" si="11"/>
        <v>12288</v>
      </c>
      <c r="Z36" s="193">
        <f t="shared" si="12"/>
        <v>5.8645875889137911E-3</v>
      </c>
    </row>
    <row r="37" spans="2:26" ht="15" customHeight="1" x14ac:dyDescent="0.25">
      <c r="B37" s="147" t="s">
        <v>321</v>
      </c>
      <c r="C37" s="474">
        <v>754</v>
      </c>
      <c r="D37" s="476">
        <f t="shared" si="0"/>
        <v>5.207613890653922E-3</v>
      </c>
      <c r="E37" s="474">
        <v>1948</v>
      </c>
      <c r="F37" s="476">
        <f t="shared" si="1"/>
        <v>9.7351324337831089E-3</v>
      </c>
      <c r="G37" s="474">
        <v>5365</v>
      </c>
      <c r="H37" s="476">
        <f t="shared" si="2"/>
        <v>1.8156037009211694E-2</v>
      </c>
      <c r="I37" s="474">
        <v>1687</v>
      </c>
      <c r="J37" s="476">
        <f t="shared" si="3"/>
        <v>1.5781694357132166E-2</v>
      </c>
      <c r="K37" s="474">
        <v>657</v>
      </c>
      <c r="L37" s="476">
        <f t="shared" si="4"/>
        <v>7.3602724533121224E-3</v>
      </c>
      <c r="M37" s="474">
        <v>28295</v>
      </c>
      <c r="N37" s="476">
        <f t="shared" si="5"/>
        <v>6.4725326257277171E-2</v>
      </c>
      <c r="O37" s="474">
        <v>11889</v>
      </c>
      <c r="P37" s="476">
        <f t="shared" si="6"/>
        <v>3.0410849580248936E-2</v>
      </c>
      <c r="Q37" s="474">
        <v>69</v>
      </c>
      <c r="R37" s="476">
        <f t="shared" si="7"/>
        <v>1.5441423296408191E-3</v>
      </c>
      <c r="S37" s="474">
        <v>8393</v>
      </c>
      <c r="T37" s="476">
        <f t="shared" si="8"/>
        <v>3.2890121990884973E-2</v>
      </c>
      <c r="U37" s="474">
        <v>875</v>
      </c>
      <c r="V37" s="476">
        <f t="shared" si="9"/>
        <v>1.0470765622382309E-2</v>
      </c>
      <c r="W37" s="474">
        <v>914</v>
      </c>
      <c r="X37" s="476">
        <f t="shared" si="10"/>
        <v>1.9359484876726257E-2</v>
      </c>
      <c r="Y37" s="380">
        <f t="shared" si="11"/>
        <v>60846</v>
      </c>
      <c r="Z37" s="193">
        <f t="shared" si="12"/>
        <v>2.9039444696862676E-2</v>
      </c>
    </row>
    <row r="38" spans="2:26" ht="15" customHeight="1" x14ac:dyDescent="0.25">
      <c r="B38" s="147" t="s">
        <v>322</v>
      </c>
      <c r="C38" s="474">
        <v>545</v>
      </c>
      <c r="D38" s="476">
        <f t="shared" si="0"/>
        <v>3.764124098682211E-3</v>
      </c>
      <c r="E38" s="474">
        <v>2070</v>
      </c>
      <c r="F38" s="476">
        <f t="shared" si="1"/>
        <v>1.0344827586206896E-2</v>
      </c>
      <c r="G38" s="474">
        <v>3416</v>
      </c>
      <c r="H38" s="476">
        <f t="shared" si="2"/>
        <v>1.1560302408847556E-2</v>
      </c>
      <c r="I38" s="474">
        <v>891</v>
      </c>
      <c r="J38" s="476">
        <f t="shared" si="3"/>
        <v>8.3352043107319269E-3</v>
      </c>
      <c r="K38" s="474">
        <v>211</v>
      </c>
      <c r="L38" s="476">
        <f t="shared" si="4"/>
        <v>2.3638013510637107E-3</v>
      </c>
      <c r="M38" s="474">
        <v>2182</v>
      </c>
      <c r="N38" s="476">
        <f t="shared" si="5"/>
        <v>4.9913646189566627E-3</v>
      </c>
      <c r="O38" s="474">
        <v>1165</v>
      </c>
      <c r="P38" s="476">
        <f t="shared" si="6"/>
        <v>2.9799511953057457E-3</v>
      </c>
      <c r="Q38" s="474">
        <v>19</v>
      </c>
      <c r="R38" s="476">
        <f t="shared" si="7"/>
        <v>4.2519861250979078E-4</v>
      </c>
      <c r="S38" s="474">
        <v>2280</v>
      </c>
      <c r="T38" s="476">
        <f t="shared" si="8"/>
        <v>8.9347644631499745E-3</v>
      </c>
      <c r="U38" s="474">
        <v>378</v>
      </c>
      <c r="V38" s="476">
        <f t="shared" si="9"/>
        <v>4.5233707488691573E-3</v>
      </c>
      <c r="W38" s="474">
        <v>148</v>
      </c>
      <c r="X38" s="476">
        <f t="shared" si="10"/>
        <v>3.134796238244514E-3</v>
      </c>
      <c r="Y38" s="380">
        <f t="shared" si="11"/>
        <v>13305</v>
      </c>
      <c r="Z38" s="193">
        <f t="shared" si="12"/>
        <v>6.3499623918048496E-3</v>
      </c>
    </row>
    <row r="39" spans="2:26" ht="15" customHeight="1" x14ac:dyDescent="0.25">
      <c r="B39" s="147" t="s">
        <v>323</v>
      </c>
      <c r="C39" s="474">
        <v>537</v>
      </c>
      <c r="D39" s="476">
        <f t="shared" si="0"/>
        <v>3.7088709009033896E-3</v>
      </c>
      <c r="E39" s="474">
        <v>1301</v>
      </c>
      <c r="F39" s="476">
        <f t="shared" si="1"/>
        <v>6.5017491254372815E-3</v>
      </c>
      <c r="G39" s="474">
        <v>6927</v>
      </c>
      <c r="H39" s="476">
        <f t="shared" si="2"/>
        <v>2.344210034721517E-2</v>
      </c>
      <c r="I39" s="474">
        <v>658</v>
      </c>
      <c r="J39" s="476">
        <f t="shared" si="3"/>
        <v>6.155515641371052E-3</v>
      </c>
      <c r="K39" s="474">
        <v>675</v>
      </c>
      <c r="L39" s="476">
        <f t="shared" si="4"/>
        <v>7.561923753402866E-3</v>
      </c>
      <c r="M39" s="474">
        <v>30153</v>
      </c>
      <c r="N39" s="476">
        <f t="shared" si="5"/>
        <v>6.897553499330901E-2</v>
      </c>
      <c r="O39" s="474">
        <v>3613</v>
      </c>
      <c r="P39" s="476">
        <f t="shared" si="6"/>
        <v>9.2416855524803943E-3</v>
      </c>
      <c r="Q39" s="474">
        <v>69</v>
      </c>
      <c r="R39" s="476">
        <f t="shared" si="7"/>
        <v>1.5441423296408191E-3</v>
      </c>
      <c r="S39" s="474">
        <v>4029</v>
      </c>
      <c r="T39" s="476">
        <f t="shared" si="8"/>
        <v>1.5788669307908444E-2</v>
      </c>
      <c r="U39" s="474">
        <v>493</v>
      </c>
      <c r="V39" s="476">
        <f t="shared" si="9"/>
        <v>5.899528516382261E-3</v>
      </c>
      <c r="W39" s="474">
        <v>297</v>
      </c>
      <c r="X39" s="476">
        <f t="shared" si="10"/>
        <v>6.2907735321528421E-3</v>
      </c>
      <c r="Y39" s="380">
        <f t="shared" si="11"/>
        <v>48752</v>
      </c>
      <c r="Z39" s="193">
        <f t="shared" si="12"/>
        <v>2.326744581174521E-2</v>
      </c>
    </row>
    <row r="40" spans="2:26" ht="15" customHeight="1" x14ac:dyDescent="0.25">
      <c r="B40" s="147" t="s">
        <v>324</v>
      </c>
      <c r="C40" s="474">
        <v>152</v>
      </c>
      <c r="D40" s="476">
        <f t="shared" si="0"/>
        <v>1.0498107577976076E-3</v>
      </c>
      <c r="E40" s="474">
        <v>178</v>
      </c>
      <c r="F40" s="476">
        <f t="shared" si="1"/>
        <v>8.895552223888056E-4</v>
      </c>
      <c r="G40" s="474">
        <v>707</v>
      </c>
      <c r="H40" s="476">
        <f t="shared" si="2"/>
        <v>2.3926035723229573E-3</v>
      </c>
      <c r="I40" s="474">
        <v>92</v>
      </c>
      <c r="J40" s="476">
        <f t="shared" si="3"/>
        <v>8.6064960335279145E-4</v>
      </c>
      <c r="K40" s="474">
        <v>237</v>
      </c>
      <c r="L40" s="476">
        <f t="shared" si="4"/>
        <v>2.655075451194784E-3</v>
      </c>
      <c r="M40" s="474">
        <v>5883</v>
      </c>
      <c r="N40" s="476">
        <f t="shared" si="5"/>
        <v>1.3457469318662717E-2</v>
      </c>
      <c r="O40" s="474">
        <v>538</v>
      </c>
      <c r="P40" s="476">
        <f t="shared" si="6"/>
        <v>1.3761491356862584E-3</v>
      </c>
      <c r="Q40" s="474">
        <v>6</v>
      </c>
      <c r="R40" s="476">
        <f t="shared" si="7"/>
        <v>1.342732460557234E-4</v>
      </c>
      <c r="S40" s="474">
        <v>263</v>
      </c>
      <c r="T40" s="476">
        <f t="shared" si="8"/>
        <v>1.0306329183370365E-3</v>
      </c>
      <c r="U40" s="474">
        <v>28</v>
      </c>
      <c r="V40" s="476">
        <f t="shared" si="9"/>
        <v>3.3506449991623389E-4</v>
      </c>
      <c r="W40" s="474">
        <v>52</v>
      </c>
      <c r="X40" s="476">
        <f t="shared" si="10"/>
        <v>1.1014148945183429E-3</v>
      </c>
      <c r="Y40" s="380">
        <f t="shared" si="11"/>
        <v>8136</v>
      </c>
      <c r="Z40" s="193">
        <f t="shared" si="12"/>
        <v>3.8829984231284675E-3</v>
      </c>
    </row>
    <row r="41" spans="2:26" ht="15" customHeight="1" x14ac:dyDescent="0.25">
      <c r="B41" s="147" t="s">
        <v>325</v>
      </c>
      <c r="C41" s="474">
        <v>523</v>
      </c>
      <c r="D41" s="476">
        <f t="shared" si="0"/>
        <v>3.6121778047904524E-3</v>
      </c>
      <c r="E41" s="474">
        <v>867</v>
      </c>
      <c r="F41" s="476">
        <f t="shared" si="1"/>
        <v>4.332833583208396E-3</v>
      </c>
      <c r="G41" s="474">
        <v>3387</v>
      </c>
      <c r="H41" s="476">
        <f t="shared" si="2"/>
        <v>1.1462161668257224E-2</v>
      </c>
      <c r="I41" s="474">
        <v>707</v>
      </c>
      <c r="J41" s="476">
        <f t="shared" si="3"/>
        <v>6.6139051040263437E-3</v>
      </c>
      <c r="K41" s="474">
        <v>549</v>
      </c>
      <c r="L41" s="476">
        <f t="shared" si="4"/>
        <v>6.1503646527676639E-3</v>
      </c>
      <c r="M41" s="474">
        <v>6073</v>
      </c>
      <c r="N41" s="476">
        <f t="shared" si="5"/>
        <v>1.3892097768526037E-2</v>
      </c>
      <c r="O41" s="474">
        <v>988</v>
      </c>
      <c r="P41" s="476">
        <f t="shared" si="6"/>
        <v>2.52720324546101E-3</v>
      </c>
      <c r="Q41" s="474">
        <v>2</v>
      </c>
      <c r="R41" s="476">
        <f t="shared" si="7"/>
        <v>4.4757748685241135E-5</v>
      </c>
      <c r="S41" s="474">
        <v>1216</v>
      </c>
      <c r="T41" s="476">
        <f t="shared" si="8"/>
        <v>4.7652077136799862E-3</v>
      </c>
      <c r="U41" s="474">
        <v>225</v>
      </c>
      <c r="V41" s="476">
        <f t="shared" si="9"/>
        <v>2.6924825886125935E-3</v>
      </c>
      <c r="W41" s="474">
        <v>112</v>
      </c>
      <c r="X41" s="476">
        <f t="shared" si="10"/>
        <v>2.3722782343471999E-3</v>
      </c>
      <c r="Y41" s="380">
        <f t="shared" si="11"/>
        <v>14649</v>
      </c>
      <c r="Z41" s="193">
        <f t="shared" si="12"/>
        <v>6.9914016593422956E-3</v>
      </c>
    </row>
    <row r="42" spans="2:26" ht="15" customHeight="1" x14ac:dyDescent="0.25">
      <c r="B42" s="147" t="s">
        <v>326</v>
      </c>
      <c r="C42" s="474">
        <v>13</v>
      </c>
      <c r="D42" s="476">
        <f t="shared" si="0"/>
        <v>8.9786446390584853E-5</v>
      </c>
      <c r="E42" s="474">
        <v>12</v>
      </c>
      <c r="F42" s="476">
        <f t="shared" si="1"/>
        <v>5.9970014992503749E-5</v>
      </c>
      <c r="G42" s="474">
        <v>32</v>
      </c>
      <c r="H42" s="476">
        <f t="shared" si="2"/>
        <v>1.0829323099623004E-4</v>
      </c>
      <c r="I42" s="474">
        <v>4</v>
      </c>
      <c r="J42" s="476">
        <f t="shared" si="3"/>
        <v>3.7419547971860503E-5</v>
      </c>
      <c r="K42" s="474">
        <v>6</v>
      </c>
      <c r="L42" s="476">
        <f t="shared" si="4"/>
        <v>6.7217100030247693E-5</v>
      </c>
      <c r="M42" s="474">
        <v>114</v>
      </c>
      <c r="N42" s="476">
        <f t="shared" si="5"/>
        <v>2.6077706991799247E-4</v>
      </c>
      <c r="O42" s="474">
        <v>3</v>
      </c>
      <c r="P42" s="476">
        <f t="shared" si="6"/>
        <v>7.6736940651650104E-6</v>
      </c>
      <c r="Q42" s="474">
        <v>6</v>
      </c>
      <c r="R42" s="476">
        <f t="shared" si="7"/>
        <v>1.342732460557234E-4</v>
      </c>
      <c r="S42" s="474">
        <v>20</v>
      </c>
      <c r="T42" s="476">
        <f>S42/$S$43</f>
        <v>7.8375126869736621E-5</v>
      </c>
      <c r="U42" s="474">
        <v>1</v>
      </c>
      <c r="V42" s="476">
        <f t="shared" si="9"/>
        <v>1.1966589282722638E-5</v>
      </c>
      <c r="W42" s="474">
        <v>1</v>
      </c>
      <c r="X42" s="476">
        <f t="shared" si="10"/>
        <v>2.1181055663814286E-5</v>
      </c>
      <c r="Y42" s="380">
        <f t="shared" si="11"/>
        <v>212</v>
      </c>
      <c r="Z42" s="193">
        <f t="shared" si="12"/>
        <v>1.011794082722757E-4</v>
      </c>
    </row>
    <row r="43" spans="2:26" ht="20.100000000000001" customHeight="1" thickBot="1" x14ac:dyDescent="0.3">
      <c r="B43" s="363" t="s">
        <v>114</v>
      </c>
      <c r="C43" s="301">
        <f t="shared" ref="C43:Z43" si="13">SUM(C30:C42)</f>
        <v>144788</v>
      </c>
      <c r="D43" s="293">
        <f t="shared" si="13"/>
        <v>1.0000000000000002</v>
      </c>
      <c r="E43" s="301">
        <f t="shared" si="13"/>
        <v>200100</v>
      </c>
      <c r="F43" s="293">
        <f>SUM(F30:F42)</f>
        <v>0.99999999999999989</v>
      </c>
      <c r="G43" s="301">
        <f t="shared" si="13"/>
        <v>295494</v>
      </c>
      <c r="H43" s="293">
        <f t="shared" si="13"/>
        <v>1</v>
      </c>
      <c r="I43" s="301">
        <f t="shared" si="13"/>
        <v>106896</v>
      </c>
      <c r="J43" s="293">
        <f t="shared" si="13"/>
        <v>1</v>
      </c>
      <c r="K43" s="301">
        <f t="shared" si="13"/>
        <v>89263</v>
      </c>
      <c r="L43" s="293">
        <f t="shared" si="13"/>
        <v>0.99999999999999989</v>
      </c>
      <c r="M43" s="301">
        <f t="shared" si="13"/>
        <v>437155</v>
      </c>
      <c r="N43" s="293">
        <f t="shared" si="13"/>
        <v>1.0000000000000002</v>
      </c>
      <c r="O43" s="301">
        <f t="shared" si="13"/>
        <v>390946</v>
      </c>
      <c r="P43" s="293">
        <f t="shared" si="13"/>
        <v>0.99999999999999989</v>
      </c>
      <c r="Q43" s="301">
        <f t="shared" si="13"/>
        <v>44685</v>
      </c>
      <c r="R43" s="293">
        <f t="shared" si="13"/>
        <v>1</v>
      </c>
      <c r="S43" s="301">
        <f t="shared" si="13"/>
        <v>255183</v>
      </c>
      <c r="T43" s="293">
        <f t="shared" si="13"/>
        <v>0.99999999999999989</v>
      </c>
      <c r="U43" s="301">
        <f t="shared" si="13"/>
        <v>83566</v>
      </c>
      <c r="V43" s="293">
        <f t="shared" si="13"/>
        <v>0.99999999999999989</v>
      </c>
      <c r="W43" s="301">
        <f t="shared" si="13"/>
        <v>47212</v>
      </c>
      <c r="X43" s="293">
        <f t="shared" si="13"/>
        <v>0.99999999999999989</v>
      </c>
      <c r="Y43" s="301">
        <f t="shared" si="13"/>
        <v>2095288</v>
      </c>
      <c r="Z43" s="294">
        <f t="shared" si="13"/>
        <v>1.0000000000000002</v>
      </c>
    </row>
    <row r="46" spans="2:26" ht="15.6" x14ac:dyDescent="0.3">
      <c r="B46" s="370" t="s">
        <v>577</v>
      </c>
      <c r="C46" s="375"/>
      <c r="D46" s="375"/>
    </row>
    <row r="47" spans="2:26" s="333" customFormat="1" ht="15.6" x14ac:dyDescent="0.3">
      <c r="B47" s="377" t="s">
        <v>463</v>
      </c>
    </row>
    <row r="48" spans="2:26" ht="13.8" thickBot="1" x14ac:dyDescent="0.3"/>
    <row r="49" spans="2:26" ht="30" customHeight="1" x14ac:dyDescent="0.25">
      <c r="B49" s="614" t="s">
        <v>465</v>
      </c>
      <c r="C49" s="616" t="s">
        <v>184</v>
      </c>
      <c r="D49" s="616"/>
      <c r="E49" s="616" t="s">
        <v>185</v>
      </c>
      <c r="F49" s="616"/>
      <c r="G49" s="616" t="s">
        <v>186</v>
      </c>
      <c r="H49" s="616"/>
      <c r="I49" s="616" t="s">
        <v>187</v>
      </c>
      <c r="J49" s="616"/>
      <c r="K49" s="616" t="s">
        <v>188</v>
      </c>
      <c r="L49" s="616"/>
      <c r="M49" s="616" t="s">
        <v>575</v>
      </c>
      <c r="N49" s="616"/>
      <c r="O49" s="616" t="s">
        <v>189</v>
      </c>
      <c r="P49" s="616"/>
      <c r="Q49" s="616" t="s">
        <v>190</v>
      </c>
      <c r="R49" s="616"/>
      <c r="S49" s="616" t="s">
        <v>191</v>
      </c>
      <c r="T49" s="616"/>
      <c r="U49" s="616" t="s">
        <v>192</v>
      </c>
      <c r="V49" s="616"/>
      <c r="W49" s="616" t="s">
        <v>193</v>
      </c>
      <c r="X49" s="616"/>
      <c r="Y49" s="616" t="s">
        <v>119</v>
      </c>
      <c r="Z49" s="639"/>
    </row>
    <row r="50" spans="2:26" ht="30" customHeight="1" x14ac:dyDescent="0.25">
      <c r="B50" s="615"/>
      <c r="C50" s="307" t="s">
        <v>165</v>
      </c>
      <c r="D50" s="340" t="s">
        <v>169</v>
      </c>
      <c r="E50" s="307" t="s">
        <v>165</v>
      </c>
      <c r="F50" s="340" t="s">
        <v>169</v>
      </c>
      <c r="G50" s="307" t="s">
        <v>165</v>
      </c>
      <c r="H50" s="340" t="s">
        <v>169</v>
      </c>
      <c r="I50" s="307" t="s">
        <v>165</v>
      </c>
      <c r="J50" s="340" t="s">
        <v>169</v>
      </c>
      <c r="K50" s="307" t="s">
        <v>165</v>
      </c>
      <c r="L50" s="340" t="s">
        <v>169</v>
      </c>
      <c r="M50" s="307" t="s">
        <v>165</v>
      </c>
      <c r="N50" s="340" t="s">
        <v>169</v>
      </c>
      <c r="O50" s="307" t="s">
        <v>165</v>
      </c>
      <c r="P50" s="340" t="s">
        <v>169</v>
      </c>
      <c r="Q50" s="307" t="s">
        <v>165</v>
      </c>
      <c r="R50" s="340" t="s">
        <v>169</v>
      </c>
      <c r="S50" s="307" t="s">
        <v>165</v>
      </c>
      <c r="T50" s="340" t="s">
        <v>169</v>
      </c>
      <c r="U50" s="307" t="s">
        <v>165</v>
      </c>
      <c r="V50" s="340" t="s">
        <v>169</v>
      </c>
      <c r="W50" s="307" t="s">
        <v>165</v>
      </c>
      <c r="X50" s="340" t="s">
        <v>169</v>
      </c>
      <c r="Y50" s="307" t="s">
        <v>165</v>
      </c>
      <c r="Z50" s="544" t="s">
        <v>169</v>
      </c>
    </row>
    <row r="51" spans="2:26" ht="15" customHeight="1" x14ac:dyDescent="0.25">
      <c r="B51" s="147" t="s">
        <v>314</v>
      </c>
      <c r="C51" s="479">
        <v>56</v>
      </c>
      <c r="D51" s="480">
        <f>C51/$C$64</f>
        <v>5.5932880543347978E-4</v>
      </c>
      <c r="E51" s="479">
        <v>1141</v>
      </c>
      <c r="F51" s="480">
        <f>E51/$E$64</f>
        <v>1.0057737229494469E-2</v>
      </c>
      <c r="G51" s="479">
        <v>8702</v>
      </c>
      <c r="H51" s="480">
        <f>G51/$G$64</f>
        <v>7.0978792822185971E-2</v>
      </c>
      <c r="I51" s="479">
        <v>586</v>
      </c>
      <c r="J51" s="480">
        <f>I51/$I$64</f>
        <v>1.0311999577665546E-2</v>
      </c>
      <c r="K51" s="479">
        <v>484</v>
      </c>
      <c r="L51" s="480">
        <f>K51/$K$64</f>
        <v>1.0607289223958448E-2</v>
      </c>
      <c r="M51" s="479">
        <v>6294</v>
      </c>
      <c r="N51" s="480">
        <f>M51/$M$64</f>
        <v>8.3559025011948382E-2</v>
      </c>
      <c r="O51" s="479">
        <v>11665</v>
      </c>
      <c r="P51" s="480">
        <f>O51/$O$64</f>
        <v>0.13657011731097946</v>
      </c>
      <c r="Q51" s="479">
        <v>3650</v>
      </c>
      <c r="R51" s="480">
        <f>Q51/$Q$64</f>
        <v>0.30729078969523488</v>
      </c>
      <c r="S51" s="479">
        <v>882</v>
      </c>
      <c r="T51" s="480">
        <f>S51/$S$64</f>
        <v>1.1822580861359462E-2</v>
      </c>
      <c r="U51" s="479">
        <v>70</v>
      </c>
      <c r="V51" s="480">
        <f>U51/$U$64</f>
        <v>2.9783431902310345E-3</v>
      </c>
      <c r="W51" s="479">
        <v>0</v>
      </c>
      <c r="X51" s="480">
        <f>W51/$W$64</f>
        <v>0</v>
      </c>
      <c r="Y51" s="380">
        <f>C51+E51+G51+I51+K51+M51+O51+Q51+S51+U51+W51</f>
        <v>33530</v>
      </c>
      <c r="Z51" s="193">
        <f>Y51/$Y$64</f>
        <v>4.6308061165863793E-2</v>
      </c>
    </row>
    <row r="52" spans="2:26" ht="15" customHeight="1" x14ac:dyDescent="0.25">
      <c r="B52" s="147" t="s">
        <v>315</v>
      </c>
      <c r="C52" s="477">
        <v>97558</v>
      </c>
      <c r="D52" s="480">
        <f t="shared" ref="D52:D63" si="14">C52/$C$64</f>
        <v>0.97441070715141831</v>
      </c>
      <c r="E52" s="477">
        <v>109337</v>
      </c>
      <c r="F52" s="480">
        <f t="shared" ref="F52:F63" si="15">E52/$E$64</f>
        <v>0.96378862003614085</v>
      </c>
      <c r="G52" s="477">
        <v>107427</v>
      </c>
      <c r="H52" s="480">
        <f t="shared" ref="H52:H63" si="16">G52/$G$64</f>
        <v>0.87623980424143555</v>
      </c>
      <c r="I52" s="477">
        <v>52421</v>
      </c>
      <c r="J52" s="480">
        <f t="shared" ref="J52:J63" si="17">I52/$I$64</f>
        <v>0.92246643320956589</v>
      </c>
      <c r="K52" s="477">
        <v>43946</v>
      </c>
      <c r="L52" s="480">
        <f t="shared" ref="L52:L63" si="18">K52/$K$64</f>
        <v>0.96311556247123542</v>
      </c>
      <c r="M52" s="477">
        <v>57371</v>
      </c>
      <c r="N52" s="480">
        <f t="shared" ref="N52:N63" si="19">M52/$M$64</f>
        <v>0.76165631140141254</v>
      </c>
      <c r="O52" s="477">
        <v>70057</v>
      </c>
      <c r="P52" s="480">
        <f t="shared" ref="P52:P63" si="20">O52/$O$64</f>
        <v>0.8202051185988245</v>
      </c>
      <c r="Q52" s="477">
        <v>8135</v>
      </c>
      <c r="R52" s="480">
        <f t="shared" ref="R52:R63" si="21">Q52/$Q$64</f>
        <v>0.68487960936184544</v>
      </c>
      <c r="S52" s="477">
        <v>68026</v>
      </c>
      <c r="T52" s="480">
        <f t="shared" ref="T52:T63" si="22">S52/$S$64</f>
        <v>0.9118400064340576</v>
      </c>
      <c r="U52" s="477">
        <v>22731</v>
      </c>
      <c r="V52" s="480">
        <f t="shared" ref="V52:V63" si="23">U52/$U$64</f>
        <v>0.96715312938773779</v>
      </c>
      <c r="W52" s="477">
        <v>13995</v>
      </c>
      <c r="X52" s="480">
        <f t="shared" ref="X52:X63" si="24">W52/$W$64</f>
        <v>0.9506826981862645</v>
      </c>
      <c r="Y52" s="380">
        <f t="shared" ref="Y52:Y63" si="25">C52+E52+G52+I52+K52+M52+O52+Q52+S52+U52+W52</f>
        <v>651004</v>
      </c>
      <c r="Z52" s="193">
        <f t="shared" ref="Z52:Z63" si="26">Y52/$Y$64</f>
        <v>0.89909731736421095</v>
      </c>
    </row>
    <row r="53" spans="2:26" ht="15" customHeight="1" x14ac:dyDescent="0.25">
      <c r="B53" s="147" t="s">
        <v>316</v>
      </c>
      <c r="C53" s="477">
        <v>149</v>
      </c>
      <c r="D53" s="480">
        <f t="shared" si="14"/>
        <v>1.4882141430283659E-3</v>
      </c>
      <c r="E53" s="477">
        <v>33</v>
      </c>
      <c r="F53" s="480">
        <f t="shared" si="15"/>
        <v>2.9088985852175061E-4</v>
      </c>
      <c r="G53" s="477">
        <v>182</v>
      </c>
      <c r="H53" s="480">
        <f t="shared" si="16"/>
        <v>1.4845024469820555E-3</v>
      </c>
      <c r="I53" s="477">
        <v>121</v>
      </c>
      <c r="J53" s="480">
        <f t="shared" si="17"/>
        <v>2.1292695373678005E-3</v>
      </c>
      <c r="K53" s="477">
        <v>56</v>
      </c>
      <c r="L53" s="480">
        <f t="shared" si="18"/>
        <v>1.2272896622761841E-3</v>
      </c>
      <c r="M53" s="477">
        <v>207</v>
      </c>
      <c r="N53" s="480">
        <f t="shared" si="19"/>
        <v>2.7481280866656047E-3</v>
      </c>
      <c r="O53" s="477">
        <v>18</v>
      </c>
      <c r="P53" s="480">
        <f t="shared" si="20"/>
        <v>2.1073828646357739E-4</v>
      </c>
      <c r="Q53" s="477">
        <v>2</v>
      </c>
      <c r="R53" s="480">
        <f t="shared" si="21"/>
        <v>1.6837851490149856E-4</v>
      </c>
      <c r="S53" s="477">
        <v>215</v>
      </c>
      <c r="T53" s="480">
        <f t="shared" si="22"/>
        <v>2.8819216385400051E-3</v>
      </c>
      <c r="U53" s="477">
        <v>2</v>
      </c>
      <c r="V53" s="480">
        <f t="shared" si="23"/>
        <v>8.5095519720886699E-5</v>
      </c>
      <c r="W53" s="477">
        <v>10</v>
      </c>
      <c r="X53" s="480">
        <f t="shared" si="24"/>
        <v>6.7930167787514436E-4</v>
      </c>
      <c r="Y53" s="380">
        <f t="shared" si="25"/>
        <v>995</v>
      </c>
      <c r="Z53" s="193">
        <f t="shared" si="26"/>
        <v>1.374187917090202E-3</v>
      </c>
    </row>
    <row r="54" spans="2:26" ht="15" customHeight="1" x14ac:dyDescent="0.25">
      <c r="B54" s="147" t="s">
        <v>317</v>
      </c>
      <c r="C54" s="478">
        <v>520</v>
      </c>
      <c r="D54" s="480">
        <f t="shared" si="14"/>
        <v>5.1937674790251695E-3</v>
      </c>
      <c r="E54" s="478">
        <v>123</v>
      </c>
      <c r="F54" s="480">
        <f t="shared" si="15"/>
        <v>1.0842258363083432E-3</v>
      </c>
      <c r="G54" s="478">
        <v>175</v>
      </c>
      <c r="H54" s="480">
        <f t="shared" si="16"/>
        <v>1.4274061990212073E-3</v>
      </c>
      <c r="I54" s="478">
        <v>27</v>
      </c>
      <c r="J54" s="480">
        <f t="shared" si="17"/>
        <v>4.7512626040438526E-4</v>
      </c>
      <c r="K54" s="478">
        <v>37</v>
      </c>
      <c r="L54" s="480">
        <f t="shared" si="18"/>
        <v>8.1088781257533584E-4</v>
      </c>
      <c r="M54" s="478">
        <v>1294</v>
      </c>
      <c r="N54" s="480">
        <f t="shared" si="19"/>
        <v>1.7179119536933778E-2</v>
      </c>
      <c r="O54" s="478">
        <v>539</v>
      </c>
      <c r="P54" s="480">
        <f t="shared" si="20"/>
        <v>6.3104409113260125E-3</v>
      </c>
      <c r="Q54" s="478">
        <v>28</v>
      </c>
      <c r="R54" s="480">
        <f t="shared" si="21"/>
        <v>2.3572992086209801E-3</v>
      </c>
      <c r="S54" s="478">
        <v>352</v>
      </c>
      <c r="T54" s="480">
        <f t="shared" si="22"/>
        <v>4.7183089151910784E-3</v>
      </c>
      <c r="U54" s="478">
        <v>149</v>
      </c>
      <c r="V54" s="480">
        <f t="shared" si="23"/>
        <v>6.3396162192060589E-3</v>
      </c>
      <c r="W54" s="478">
        <v>311</v>
      </c>
      <c r="X54" s="480">
        <f t="shared" si="24"/>
        <v>2.1126282181916988E-2</v>
      </c>
      <c r="Y54" s="380">
        <f t="shared" si="25"/>
        <v>3555</v>
      </c>
      <c r="Z54" s="193">
        <f t="shared" si="26"/>
        <v>4.9097869801564501E-3</v>
      </c>
    </row>
    <row r="55" spans="2:26" ht="15" customHeight="1" x14ac:dyDescent="0.25">
      <c r="B55" s="147" t="s">
        <v>318</v>
      </c>
      <c r="C55" s="478">
        <v>138</v>
      </c>
      <c r="D55" s="480">
        <f t="shared" si="14"/>
        <v>1.3783459848182181E-3</v>
      </c>
      <c r="E55" s="478">
        <v>55</v>
      </c>
      <c r="F55" s="480">
        <f t="shared" si="15"/>
        <v>4.8481643086958437E-4</v>
      </c>
      <c r="G55" s="478">
        <v>160</v>
      </c>
      <c r="H55" s="480">
        <f t="shared" si="16"/>
        <v>1.3050570962479609E-3</v>
      </c>
      <c r="I55" s="478">
        <v>26</v>
      </c>
      <c r="J55" s="480">
        <f t="shared" si="17"/>
        <v>4.5752899150051913E-4</v>
      </c>
      <c r="K55" s="478">
        <v>86</v>
      </c>
      <c r="L55" s="480">
        <f t="shared" si="18"/>
        <v>1.8847662670669969E-3</v>
      </c>
      <c r="M55" s="478">
        <v>245</v>
      </c>
      <c r="N55" s="480">
        <f t="shared" si="19"/>
        <v>3.2526153682757154E-3</v>
      </c>
      <c r="O55" s="478">
        <v>7</v>
      </c>
      <c r="P55" s="480">
        <f t="shared" si="20"/>
        <v>8.1953778069168983E-5</v>
      </c>
      <c r="Q55" s="478">
        <v>5</v>
      </c>
      <c r="R55" s="480">
        <f t="shared" si="21"/>
        <v>4.209462872537464E-4</v>
      </c>
      <c r="S55" s="478">
        <v>24</v>
      </c>
      <c r="T55" s="480">
        <f t="shared" si="22"/>
        <v>3.2170288058120988E-4</v>
      </c>
      <c r="U55" s="478">
        <v>1</v>
      </c>
      <c r="V55" s="480">
        <f t="shared" si="23"/>
        <v>4.254775986044335E-5</v>
      </c>
      <c r="W55" s="478">
        <v>9</v>
      </c>
      <c r="X55" s="480">
        <f t="shared" si="24"/>
        <v>6.1137151008762989E-4</v>
      </c>
      <c r="Y55" s="380">
        <f t="shared" si="25"/>
        <v>756</v>
      </c>
      <c r="Z55" s="193">
        <f t="shared" si="26"/>
        <v>1.0441065983117514E-3</v>
      </c>
    </row>
    <row r="56" spans="2:26" ht="15" customHeight="1" x14ac:dyDescent="0.25">
      <c r="B56" s="147" t="s">
        <v>319</v>
      </c>
      <c r="C56" s="478">
        <v>29</v>
      </c>
      <c r="D56" s="480">
        <f t="shared" si="14"/>
        <v>2.896524170994806E-4</v>
      </c>
      <c r="E56" s="478">
        <v>6</v>
      </c>
      <c r="F56" s="480">
        <f t="shared" si="15"/>
        <v>5.2889065185772844E-5</v>
      </c>
      <c r="G56" s="478">
        <v>9</v>
      </c>
      <c r="H56" s="480">
        <f t="shared" si="16"/>
        <v>7.3409461663947795E-5</v>
      </c>
      <c r="I56" s="478">
        <v>3</v>
      </c>
      <c r="J56" s="480">
        <f t="shared" si="17"/>
        <v>5.2791806711598357E-5</v>
      </c>
      <c r="K56" s="478">
        <v>3</v>
      </c>
      <c r="L56" s="480">
        <f t="shared" si="18"/>
        <v>6.5747660479081291E-5</v>
      </c>
      <c r="M56" s="478">
        <v>68</v>
      </c>
      <c r="N56" s="480">
        <f t="shared" si="19"/>
        <v>9.0276671446019863E-4</v>
      </c>
      <c r="O56" s="478">
        <v>5</v>
      </c>
      <c r="P56" s="480">
        <f t="shared" si="20"/>
        <v>5.8538412906549278E-5</v>
      </c>
      <c r="Q56" s="478">
        <v>1</v>
      </c>
      <c r="R56" s="480">
        <f t="shared" si="21"/>
        <v>8.418925745074928E-5</v>
      </c>
      <c r="S56" s="478">
        <v>40</v>
      </c>
      <c r="T56" s="480">
        <f t="shared" si="22"/>
        <v>5.3617146763534982E-4</v>
      </c>
      <c r="U56" s="478">
        <v>7</v>
      </c>
      <c r="V56" s="480">
        <f t="shared" si="23"/>
        <v>2.9783431902310342E-4</v>
      </c>
      <c r="W56" s="478">
        <v>58</v>
      </c>
      <c r="X56" s="480">
        <f t="shared" si="24"/>
        <v>3.939949731675837E-3</v>
      </c>
      <c r="Y56" s="380">
        <f t="shared" si="25"/>
        <v>229</v>
      </c>
      <c r="Z56" s="193">
        <f t="shared" si="26"/>
        <v>3.1627038493834797E-4</v>
      </c>
    </row>
    <row r="57" spans="2:26" ht="15" customHeight="1" x14ac:dyDescent="0.25">
      <c r="B57" s="147" t="s">
        <v>320</v>
      </c>
      <c r="C57" s="478">
        <v>706</v>
      </c>
      <c r="D57" s="480">
        <f t="shared" si="14"/>
        <v>7.0515381542149425E-3</v>
      </c>
      <c r="E57" s="478">
        <v>636</v>
      </c>
      <c r="F57" s="480">
        <f t="shared" si="15"/>
        <v>5.6062409096919209E-3</v>
      </c>
      <c r="G57" s="478">
        <v>2061</v>
      </c>
      <c r="H57" s="480">
        <f t="shared" si="16"/>
        <v>1.6810766721044045E-2</v>
      </c>
      <c r="I57" s="478">
        <v>1706</v>
      </c>
      <c r="J57" s="480">
        <f t="shared" si="17"/>
        <v>3.00209407499956E-2</v>
      </c>
      <c r="K57" s="478">
        <v>226</v>
      </c>
      <c r="L57" s="480">
        <f t="shared" si="18"/>
        <v>4.9529904227574566E-3</v>
      </c>
      <c r="M57" s="478">
        <v>200</v>
      </c>
      <c r="N57" s="480">
        <f t="shared" si="19"/>
        <v>2.655196219000584E-3</v>
      </c>
      <c r="O57" s="478">
        <v>13</v>
      </c>
      <c r="P57" s="480">
        <f t="shared" si="20"/>
        <v>1.5219987355702812E-4</v>
      </c>
      <c r="Q57" s="478">
        <v>1</v>
      </c>
      <c r="R57" s="480">
        <f t="shared" si="21"/>
        <v>8.418925745074928E-5</v>
      </c>
      <c r="S57" s="478">
        <v>192</v>
      </c>
      <c r="T57" s="480">
        <f t="shared" si="22"/>
        <v>2.5736230446496791E-3</v>
      </c>
      <c r="U57" s="478">
        <v>6</v>
      </c>
      <c r="V57" s="480">
        <f t="shared" si="23"/>
        <v>2.552865591626601E-4</v>
      </c>
      <c r="W57" s="478">
        <v>61</v>
      </c>
      <c r="X57" s="480">
        <f t="shared" si="24"/>
        <v>4.1437402350383802E-3</v>
      </c>
      <c r="Y57" s="380">
        <f t="shared" si="25"/>
        <v>5808</v>
      </c>
      <c r="Z57" s="193">
        <f t="shared" si="26"/>
        <v>8.0213903743315516E-3</v>
      </c>
    </row>
    <row r="58" spans="2:26" ht="15" customHeight="1" x14ac:dyDescent="0.25">
      <c r="B58" s="147" t="s">
        <v>321</v>
      </c>
      <c r="C58" s="478">
        <v>258</v>
      </c>
      <c r="D58" s="480">
        <f t="shared" si="14"/>
        <v>2.5769077107471033E-3</v>
      </c>
      <c r="E58" s="478">
        <v>565</v>
      </c>
      <c r="F58" s="480">
        <f t="shared" si="15"/>
        <v>4.9803869716602755E-3</v>
      </c>
      <c r="G58" s="478">
        <v>1075</v>
      </c>
      <c r="H58" s="480">
        <f t="shared" si="16"/>
        <v>8.7683523654159875E-3</v>
      </c>
      <c r="I58" s="478">
        <v>1181</v>
      </c>
      <c r="J58" s="480">
        <f t="shared" si="17"/>
        <v>2.0782374575465886E-2</v>
      </c>
      <c r="K58" s="478">
        <v>252</v>
      </c>
      <c r="L58" s="480">
        <f t="shared" si="18"/>
        <v>5.5228034802428279E-3</v>
      </c>
      <c r="M58" s="478">
        <v>3820</v>
      </c>
      <c r="N58" s="480">
        <f t="shared" si="19"/>
        <v>5.0714247782911157E-2</v>
      </c>
      <c r="O58" s="478">
        <v>2403</v>
      </c>
      <c r="P58" s="480">
        <f t="shared" si="20"/>
        <v>2.8133561242887583E-2</v>
      </c>
      <c r="Q58" s="478">
        <v>21</v>
      </c>
      <c r="R58" s="480">
        <f t="shared" si="21"/>
        <v>1.767974406465735E-3</v>
      </c>
      <c r="S58" s="478">
        <v>3221</v>
      </c>
      <c r="T58" s="480">
        <f t="shared" si="22"/>
        <v>4.3175207431336543E-2</v>
      </c>
      <c r="U58" s="478">
        <v>303</v>
      </c>
      <c r="V58" s="480">
        <f t="shared" si="23"/>
        <v>1.2891971237714335E-2</v>
      </c>
      <c r="W58" s="478">
        <v>141</v>
      </c>
      <c r="X58" s="480">
        <f t="shared" si="24"/>
        <v>9.578153658039535E-3</v>
      </c>
      <c r="Y58" s="380">
        <f t="shared" si="25"/>
        <v>13240</v>
      </c>
      <c r="Z58" s="193">
        <f t="shared" si="26"/>
        <v>1.8285676404295754E-2</v>
      </c>
    </row>
    <row r="59" spans="2:26" ht="15" customHeight="1" x14ac:dyDescent="0.25">
      <c r="B59" s="147" t="s">
        <v>322</v>
      </c>
      <c r="C59" s="478">
        <v>184</v>
      </c>
      <c r="D59" s="480">
        <f t="shared" si="14"/>
        <v>1.8377946464242908E-3</v>
      </c>
      <c r="E59" s="478">
        <v>754</v>
      </c>
      <c r="F59" s="480">
        <f t="shared" si="15"/>
        <v>6.6463925250121207E-3</v>
      </c>
      <c r="G59" s="478">
        <v>631</v>
      </c>
      <c r="H59" s="480">
        <f t="shared" si="16"/>
        <v>5.146818923327896E-3</v>
      </c>
      <c r="I59" s="478">
        <v>302</v>
      </c>
      <c r="J59" s="480">
        <f t="shared" si="17"/>
        <v>5.3143752089675686E-3</v>
      </c>
      <c r="K59" s="478">
        <v>59</v>
      </c>
      <c r="L59" s="480">
        <f t="shared" si="18"/>
        <v>1.2930373227552654E-3</v>
      </c>
      <c r="M59" s="478">
        <v>272</v>
      </c>
      <c r="N59" s="480">
        <f t="shared" si="19"/>
        <v>3.6110668578407945E-3</v>
      </c>
      <c r="O59" s="478">
        <v>118</v>
      </c>
      <c r="P59" s="480">
        <f t="shared" si="20"/>
        <v>1.381506544594563E-3</v>
      </c>
      <c r="Q59" s="478">
        <v>8</v>
      </c>
      <c r="R59" s="480">
        <f t="shared" si="21"/>
        <v>6.7351405960599424E-4</v>
      </c>
      <c r="S59" s="478">
        <v>519</v>
      </c>
      <c r="T59" s="480">
        <f t="shared" si="22"/>
        <v>6.9568247925686638E-3</v>
      </c>
      <c r="U59" s="478">
        <v>90</v>
      </c>
      <c r="V59" s="480">
        <f t="shared" si="23"/>
        <v>3.8292983874399014E-3</v>
      </c>
      <c r="W59" s="478">
        <v>36</v>
      </c>
      <c r="X59" s="480">
        <f t="shared" si="24"/>
        <v>2.4454860403505196E-3</v>
      </c>
      <c r="Y59" s="380">
        <f t="shared" si="25"/>
        <v>2973</v>
      </c>
      <c r="Z59" s="193">
        <f t="shared" si="26"/>
        <v>4.1059906306624826E-3</v>
      </c>
    </row>
    <row r="60" spans="2:26" ht="15" customHeight="1" x14ac:dyDescent="0.25">
      <c r="B60" s="147" t="s">
        <v>323</v>
      </c>
      <c r="C60" s="478">
        <v>223</v>
      </c>
      <c r="D60" s="480">
        <f t="shared" si="14"/>
        <v>2.2273272073511786E-3</v>
      </c>
      <c r="E60" s="478">
        <v>465</v>
      </c>
      <c r="F60" s="480">
        <f t="shared" si="15"/>
        <v>4.0989025518973956E-3</v>
      </c>
      <c r="G60" s="478">
        <v>1323</v>
      </c>
      <c r="H60" s="480">
        <f t="shared" si="16"/>
        <v>1.0791190864600326E-2</v>
      </c>
      <c r="I60" s="478">
        <v>234</v>
      </c>
      <c r="J60" s="480">
        <f t="shared" si="17"/>
        <v>4.1177609235046719E-3</v>
      </c>
      <c r="K60" s="478">
        <v>231</v>
      </c>
      <c r="L60" s="480">
        <f t="shared" si="18"/>
        <v>5.0625698568892586E-3</v>
      </c>
      <c r="M60" s="478">
        <v>4043</v>
      </c>
      <c r="N60" s="480">
        <f t="shared" si="19"/>
        <v>5.3674791567096806E-2</v>
      </c>
      <c r="O60" s="478">
        <v>375</v>
      </c>
      <c r="P60" s="480">
        <f t="shared" si="20"/>
        <v>4.390380967991196E-3</v>
      </c>
      <c r="Q60" s="478">
        <v>23</v>
      </c>
      <c r="R60" s="480">
        <f t="shared" si="21"/>
        <v>1.9363529213672335E-3</v>
      </c>
      <c r="S60" s="478">
        <v>840</v>
      </c>
      <c r="T60" s="480">
        <f t="shared" si="22"/>
        <v>1.1259600820342346E-2</v>
      </c>
      <c r="U60" s="478">
        <v>86</v>
      </c>
      <c r="V60" s="480">
        <f t="shared" si="23"/>
        <v>3.6591073479981277E-3</v>
      </c>
      <c r="W60" s="478">
        <v>70</v>
      </c>
      <c r="X60" s="480">
        <f t="shared" si="24"/>
        <v>4.7551117451260106E-3</v>
      </c>
      <c r="Y60" s="380">
        <f t="shared" si="25"/>
        <v>7913</v>
      </c>
      <c r="Z60" s="193">
        <f t="shared" si="26"/>
        <v>1.0928591947673134E-2</v>
      </c>
    </row>
    <row r="61" spans="2:26" ht="15" customHeight="1" x14ac:dyDescent="0.25">
      <c r="B61" s="147" t="s">
        <v>324</v>
      </c>
      <c r="C61" s="478">
        <v>63</v>
      </c>
      <c r="D61" s="480">
        <f t="shared" si="14"/>
        <v>6.2924490611266477E-4</v>
      </c>
      <c r="E61" s="478">
        <v>52</v>
      </c>
      <c r="F61" s="480">
        <f t="shared" si="15"/>
        <v>4.5837189827669799E-4</v>
      </c>
      <c r="G61" s="478">
        <v>156</v>
      </c>
      <c r="H61" s="480">
        <f t="shared" si="16"/>
        <v>1.2724306688417619E-3</v>
      </c>
      <c r="I61" s="478">
        <v>27</v>
      </c>
      <c r="J61" s="480">
        <f t="shared" si="17"/>
        <v>4.7512626040438526E-4</v>
      </c>
      <c r="K61" s="478">
        <v>87</v>
      </c>
      <c r="L61" s="480">
        <f t="shared" si="18"/>
        <v>1.9066821538933573E-3</v>
      </c>
      <c r="M61" s="478">
        <v>603</v>
      </c>
      <c r="N61" s="480">
        <f t="shared" si="19"/>
        <v>8.0054166002867608E-3</v>
      </c>
      <c r="O61" s="478">
        <v>61</v>
      </c>
      <c r="P61" s="480">
        <f t="shared" si="20"/>
        <v>7.1416863745990121E-4</v>
      </c>
      <c r="Q61" s="478">
        <v>1</v>
      </c>
      <c r="R61" s="480">
        <f t="shared" si="21"/>
        <v>8.418925745074928E-5</v>
      </c>
      <c r="S61" s="478">
        <v>57</v>
      </c>
      <c r="T61" s="480">
        <f t="shared" si="22"/>
        <v>7.6404434138037348E-4</v>
      </c>
      <c r="U61" s="478">
        <v>4</v>
      </c>
      <c r="V61" s="480">
        <f t="shared" si="23"/>
        <v>1.701910394417734E-4</v>
      </c>
      <c r="W61" s="478">
        <v>7</v>
      </c>
      <c r="X61" s="480">
        <f t="shared" si="24"/>
        <v>4.7551117451260106E-4</v>
      </c>
      <c r="Y61" s="380">
        <f t="shared" ref="Y61" si="27">C61+E61+G61+I61+K61+M61+O61+Q61+S61+U61+W61</f>
        <v>1118</v>
      </c>
      <c r="Z61" s="193">
        <f t="shared" ref="Z61" si="28">Y61/$Y$64</f>
        <v>1.5440624033234631E-3</v>
      </c>
    </row>
    <row r="62" spans="2:26" ht="15" customHeight="1" x14ac:dyDescent="0.25">
      <c r="B62" s="147" t="s">
        <v>325</v>
      </c>
      <c r="C62" s="478">
        <v>227</v>
      </c>
      <c r="D62" s="480">
        <f t="shared" si="14"/>
        <v>2.2672792648821415E-3</v>
      </c>
      <c r="E62" s="478">
        <v>277</v>
      </c>
      <c r="F62" s="480">
        <f t="shared" si="15"/>
        <v>2.4417118427431795E-3</v>
      </c>
      <c r="G62" s="478">
        <v>694</v>
      </c>
      <c r="H62" s="480">
        <f t="shared" si="16"/>
        <v>5.6606851549755302E-3</v>
      </c>
      <c r="I62" s="478">
        <v>193</v>
      </c>
      <c r="J62" s="480">
        <f t="shared" si="17"/>
        <v>3.3962728984461613E-3</v>
      </c>
      <c r="K62" s="478">
        <v>158</v>
      </c>
      <c r="L62" s="480">
        <f t="shared" si="18"/>
        <v>3.4627101185649477E-3</v>
      </c>
      <c r="M62" s="478">
        <v>890</v>
      </c>
      <c r="N62" s="480">
        <f t="shared" si="19"/>
        <v>1.1815623174552599E-2</v>
      </c>
      <c r="O62" s="478">
        <v>153</v>
      </c>
      <c r="P62" s="480">
        <f t="shared" si="20"/>
        <v>1.7912754349404079E-3</v>
      </c>
      <c r="Q62" s="478">
        <v>1</v>
      </c>
      <c r="R62" s="480">
        <f t="shared" si="21"/>
        <v>8.418925745074928E-5</v>
      </c>
      <c r="S62" s="478">
        <v>233</v>
      </c>
      <c r="T62" s="480">
        <f t="shared" si="22"/>
        <v>3.1231987989759125E-3</v>
      </c>
      <c r="U62" s="478">
        <v>54</v>
      </c>
      <c r="V62" s="480">
        <f t="shared" si="23"/>
        <v>2.2975790324639409E-3</v>
      </c>
      <c r="W62" s="478">
        <v>23</v>
      </c>
      <c r="X62" s="480">
        <f t="shared" si="24"/>
        <v>1.5623938591128319E-3</v>
      </c>
      <c r="Y62" s="380">
        <f t="shared" si="25"/>
        <v>2903</v>
      </c>
      <c r="Z62" s="193">
        <f t="shared" si="26"/>
        <v>4.0093140937817653E-3</v>
      </c>
    </row>
    <row r="63" spans="2:26" ht="15" customHeight="1" x14ac:dyDescent="0.25">
      <c r="B63" s="147" t="s">
        <v>326</v>
      </c>
      <c r="C63" s="478">
        <v>9</v>
      </c>
      <c r="D63" s="480">
        <f t="shared" si="14"/>
        <v>8.9892129444666397E-5</v>
      </c>
      <c r="E63" s="478">
        <v>1</v>
      </c>
      <c r="F63" s="480">
        <f t="shared" si="15"/>
        <v>8.8148441976288068E-6</v>
      </c>
      <c r="G63" s="478">
        <v>5</v>
      </c>
      <c r="H63" s="480">
        <f t="shared" si="16"/>
        <v>4.0783034257748777E-5</v>
      </c>
      <c r="I63" s="478">
        <v>0</v>
      </c>
      <c r="J63" s="480">
        <f t="shared" si="17"/>
        <v>0</v>
      </c>
      <c r="K63" s="478">
        <v>4</v>
      </c>
      <c r="L63" s="480">
        <f t="shared" si="18"/>
        <v>8.7663547305441721E-5</v>
      </c>
      <c r="M63" s="478">
        <v>17</v>
      </c>
      <c r="N63" s="480">
        <f t="shared" si="19"/>
        <v>2.2569167861504966E-4</v>
      </c>
      <c r="O63" s="478">
        <v>0</v>
      </c>
      <c r="P63" s="480">
        <f t="shared" si="20"/>
        <v>0</v>
      </c>
      <c r="Q63" s="478">
        <v>2</v>
      </c>
      <c r="R63" s="480">
        <f t="shared" si="21"/>
        <v>1.6837851490149856E-4</v>
      </c>
      <c r="S63" s="478">
        <v>2</v>
      </c>
      <c r="T63" s="480">
        <f t="shared" si="22"/>
        <v>2.6808573381767489E-5</v>
      </c>
      <c r="U63" s="478">
        <v>0</v>
      </c>
      <c r="V63" s="480">
        <f t="shared" si="23"/>
        <v>0</v>
      </c>
      <c r="W63" s="478">
        <v>0</v>
      </c>
      <c r="X63" s="480">
        <f t="shared" si="24"/>
        <v>0</v>
      </c>
      <c r="Y63" s="380">
        <f t="shared" si="25"/>
        <v>40</v>
      </c>
      <c r="Z63" s="193">
        <f t="shared" si="26"/>
        <v>5.524373536041013E-5</v>
      </c>
    </row>
    <row r="64" spans="2:26" ht="20.100000000000001" customHeight="1" thickBot="1" x14ac:dyDescent="0.3">
      <c r="B64" s="363" t="s">
        <v>114</v>
      </c>
      <c r="C64" s="301">
        <f t="shared" ref="C64:Z64" si="29">SUM(C51:C63)</f>
        <v>100120</v>
      </c>
      <c r="D64" s="293">
        <f t="shared" si="29"/>
        <v>1.0000000000000002</v>
      </c>
      <c r="E64" s="301">
        <f t="shared" si="29"/>
        <v>113445</v>
      </c>
      <c r="F64" s="293">
        <f t="shared" si="29"/>
        <v>1</v>
      </c>
      <c r="G64" s="301">
        <f t="shared" si="29"/>
        <v>122600</v>
      </c>
      <c r="H64" s="293">
        <f t="shared" si="29"/>
        <v>0.99999999999999989</v>
      </c>
      <c r="I64" s="301">
        <f t="shared" si="29"/>
        <v>56827</v>
      </c>
      <c r="J64" s="293">
        <f t="shared" si="29"/>
        <v>1</v>
      </c>
      <c r="K64" s="301">
        <f t="shared" si="29"/>
        <v>45629</v>
      </c>
      <c r="L64" s="293">
        <f t="shared" si="29"/>
        <v>1</v>
      </c>
      <c r="M64" s="301">
        <f t="shared" si="29"/>
        <v>75324</v>
      </c>
      <c r="N64" s="293">
        <f t="shared" si="29"/>
        <v>0.99999999999999978</v>
      </c>
      <c r="O64" s="301">
        <f t="shared" si="29"/>
        <v>85414</v>
      </c>
      <c r="P64" s="293">
        <f t="shared" si="29"/>
        <v>1</v>
      </c>
      <c r="Q64" s="301">
        <f t="shared" si="29"/>
        <v>11878</v>
      </c>
      <c r="R64" s="293">
        <f t="shared" si="29"/>
        <v>1</v>
      </c>
      <c r="S64" s="301">
        <f t="shared" si="29"/>
        <v>74603</v>
      </c>
      <c r="T64" s="293">
        <f t="shared" si="29"/>
        <v>1</v>
      </c>
      <c r="U64" s="301">
        <f t="shared" si="29"/>
        <v>23503</v>
      </c>
      <c r="V64" s="293">
        <f t="shared" si="29"/>
        <v>1.0000000000000002</v>
      </c>
      <c r="W64" s="301">
        <f t="shared" si="29"/>
        <v>14721</v>
      </c>
      <c r="X64" s="293">
        <f t="shared" si="29"/>
        <v>1</v>
      </c>
      <c r="Y64" s="301">
        <f t="shared" si="29"/>
        <v>724064</v>
      </c>
      <c r="Z64" s="294">
        <f t="shared" si="29"/>
        <v>1.0000000000000002</v>
      </c>
    </row>
    <row r="67" spans="2:26" ht="15.6" x14ac:dyDescent="0.3">
      <c r="B67" s="370" t="s">
        <v>578</v>
      </c>
      <c r="C67" s="370"/>
      <c r="D67" s="375"/>
    </row>
    <row r="68" spans="2:26" s="333" customFormat="1" ht="15.6" x14ac:dyDescent="0.3">
      <c r="B68" s="377" t="s">
        <v>464</v>
      </c>
      <c r="C68" s="377"/>
    </row>
    <row r="69" spans="2:26" ht="13.8" thickBot="1" x14ac:dyDescent="0.3">
      <c r="B69" s="338"/>
      <c r="C69" s="338"/>
      <c r="D69" s="338"/>
      <c r="E69" s="338"/>
    </row>
    <row r="70" spans="2:26" ht="30" customHeight="1" x14ac:dyDescent="0.25">
      <c r="B70" s="614" t="s">
        <v>465</v>
      </c>
      <c r="C70" s="616" t="s">
        <v>184</v>
      </c>
      <c r="D70" s="616"/>
      <c r="E70" s="616" t="s">
        <v>185</v>
      </c>
      <c r="F70" s="616"/>
      <c r="G70" s="616" t="s">
        <v>186</v>
      </c>
      <c r="H70" s="616"/>
      <c r="I70" s="616" t="s">
        <v>187</v>
      </c>
      <c r="J70" s="616"/>
      <c r="K70" s="616" t="s">
        <v>188</v>
      </c>
      <c r="L70" s="616"/>
      <c r="M70" s="616" t="s">
        <v>575</v>
      </c>
      <c r="N70" s="616"/>
      <c r="O70" s="616" t="s">
        <v>189</v>
      </c>
      <c r="P70" s="616"/>
      <c r="Q70" s="616" t="s">
        <v>190</v>
      </c>
      <c r="R70" s="616"/>
      <c r="S70" s="616" t="s">
        <v>191</v>
      </c>
      <c r="T70" s="616"/>
      <c r="U70" s="616" t="s">
        <v>192</v>
      </c>
      <c r="V70" s="616"/>
      <c r="W70" s="616" t="s">
        <v>193</v>
      </c>
      <c r="X70" s="616"/>
      <c r="Y70" s="616" t="s">
        <v>119</v>
      </c>
      <c r="Z70" s="639"/>
    </row>
    <row r="71" spans="2:26" ht="30" customHeight="1" x14ac:dyDescent="0.25">
      <c r="B71" s="615"/>
      <c r="C71" s="307" t="s">
        <v>165</v>
      </c>
      <c r="D71" s="340" t="s">
        <v>169</v>
      </c>
      <c r="E71" s="307" t="s">
        <v>165</v>
      </c>
      <c r="F71" s="340" t="s">
        <v>169</v>
      </c>
      <c r="G71" s="307" t="s">
        <v>165</v>
      </c>
      <c r="H71" s="340" t="s">
        <v>169</v>
      </c>
      <c r="I71" s="307" t="s">
        <v>165</v>
      </c>
      <c r="J71" s="340" t="s">
        <v>169</v>
      </c>
      <c r="K71" s="307" t="s">
        <v>165</v>
      </c>
      <c r="L71" s="340" t="s">
        <v>169</v>
      </c>
      <c r="M71" s="307" t="s">
        <v>165</v>
      </c>
      <c r="N71" s="340" t="s">
        <v>169</v>
      </c>
      <c r="O71" s="307" t="s">
        <v>165</v>
      </c>
      <c r="P71" s="340" t="s">
        <v>169</v>
      </c>
      <c r="Q71" s="307" t="s">
        <v>165</v>
      </c>
      <c r="R71" s="340" t="s">
        <v>169</v>
      </c>
      <c r="S71" s="307" t="s">
        <v>165</v>
      </c>
      <c r="T71" s="340" t="s">
        <v>169</v>
      </c>
      <c r="U71" s="307" t="s">
        <v>165</v>
      </c>
      <c r="V71" s="340" t="s">
        <v>169</v>
      </c>
      <c r="W71" s="307" t="s">
        <v>165</v>
      </c>
      <c r="X71" s="340" t="s">
        <v>169</v>
      </c>
      <c r="Y71" s="307" t="s">
        <v>165</v>
      </c>
      <c r="Z71" s="544" t="s">
        <v>169</v>
      </c>
    </row>
    <row r="72" spans="2:26" ht="15" customHeight="1" x14ac:dyDescent="0.25">
      <c r="B72" s="147" t="s">
        <v>314</v>
      </c>
      <c r="C72" s="483">
        <v>13</v>
      </c>
      <c r="D72" s="484">
        <f>C72/$C$85</f>
        <v>8.5633357486331594E-4</v>
      </c>
      <c r="E72" s="483">
        <v>171</v>
      </c>
      <c r="F72" s="484">
        <f>E72/$E$85</f>
        <v>7.3437835516426886E-3</v>
      </c>
      <c r="G72" s="483">
        <v>2500</v>
      </c>
      <c r="H72" s="484">
        <f>G72/$G$85</f>
        <v>8.7074640381735222E-2</v>
      </c>
      <c r="I72" s="483">
        <v>388</v>
      </c>
      <c r="J72" s="484">
        <f>I72/$I$85</f>
        <v>2.3853436616254765E-2</v>
      </c>
      <c r="K72" s="483">
        <v>272</v>
      </c>
      <c r="L72" s="484">
        <f>K72/$K$85</f>
        <v>2.0109418896939228E-2</v>
      </c>
      <c r="M72" s="483">
        <v>2562</v>
      </c>
      <c r="N72" s="484">
        <f>M72/$M$85</f>
        <v>7.3519283746556474E-2</v>
      </c>
      <c r="O72" s="483">
        <v>543</v>
      </c>
      <c r="P72" s="484">
        <f>O72/$O$85</f>
        <v>1.5404692331697353E-2</v>
      </c>
      <c r="Q72" s="483">
        <v>103</v>
      </c>
      <c r="R72" s="484">
        <f>Q72/$Q$85</f>
        <v>2.7503337783711616E-2</v>
      </c>
      <c r="S72" s="483">
        <v>1347</v>
      </c>
      <c r="T72" s="484">
        <f>S72/$S$85</f>
        <v>4.0165791984732822E-2</v>
      </c>
      <c r="U72" s="483">
        <v>75</v>
      </c>
      <c r="V72" s="484">
        <f>U72/$U$85</f>
        <v>7.9550275774289345E-3</v>
      </c>
      <c r="W72" s="483">
        <v>0</v>
      </c>
      <c r="X72" s="484">
        <f>W72/$W$85</f>
        <v>0</v>
      </c>
      <c r="Y72" s="380">
        <f>C72+E72+G72+I72+K72+M72+O72+Q72+S72+U72+W72</f>
        <v>7974</v>
      </c>
      <c r="Z72" s="193">
        <f>Y72/$Y$85</f>
        <v>3.6318586972858981E-2</v>
      </c>
    </row>
    <row r="73" spans="2:26" ht="15" customHeight="1" x14ac:dyDescent="0.25">
      <c r="B73" s="147" t="s">
        <v>315</v>
      </c>
      <c r="C73" s="481">
        <v>14484</v>
      </c>
      <c r="D73" s="484">
        <f t="shared" ref="D73:D84" si="30">C73/$C$85</f>
        <v>0.95408734602463607</v>
      </c>
      <c r="E73" s="481">
        <v>22166</v>
      </c>
      <c r="F73" s="484">
        <f t="shared" ref="F73:F84" si="31">E73/$E$85</f>
        <v>0.95194331114451358</v>
      </c>
      <c r="G73" s="481">
        <v>23381</v>
      </c>
      <c r="H73" s="484">
        <f t="shared" ref="H73:H84" si="32">G73/$G$85</f>
        <v>0.81435686670614049</v>
      </c>
      <c r="I73" s="481">
        <v>14504</v>
      </c>
      <c r="J73" s="484">
        <f t="shared" ref="J73:J84" si="33">I73/$I$85</f>
        <v>0.89167588835608014</v>
      </c>
      <c r="K73" s="481">
        <v>12623</v>
      </c>
      <c r="L73" s="484">
        <f t="shared" ref="L73:L84" si="34">K73/$K$85</f>
        <v>0.93323968652964662</v>
      </c>
      <c r="M73" s="481">
        <v>24646</v>
      </c>
      <c r="N73" s="484">
        <f t="shared" ref="N73:N84" si="35">M73/$M$85</f>
        <v>0.70724288337924701</v>
      </c>
      <c r="O73" s="481">
        <v>31719</v>
      </c>
      <c r="P73" s="484">
        <f t="shared" ref="P73:P84" si="36">O73/$O$85</f>
        <v>0.89985531504439842</v>
      </c>
      <c r="Q73" s="481">
        <v>3577</v>
      </c>
      <c r="R73" s="484">
        <f t="shared" ref="R73:R84" si="37">Q73/$Q$85</f>
        <v>0.95514018691588787</v>
      </c>
      <c r="S73" s="481">
        <v>28949</v>
      </c>
      <c r="T73" s="484">
        <f t="shared" ref="T73:T84" si="38">S73/$S$85</f>
        <v>0.86322161259541985</v>
      </c>
      <c r="U73" s="481">
        <v>8912</v>
      </c>
      <c r="V73" s="484">
        <f t="shared" ref="V73:V84" si="39">U73/$U$85</f>
        <v>0.94526941026728895</v>
      </c>
      <c r="W73" s="481">
        <v>5319</v>
      </c>
      <c r="X73" s="484">
        <f t="shared" ref="X73:X84" si="40">W73/$W$85</f>
        <v>0.91992390176409544</v>
      </c>
      <c r="Y73" s="380">
        <f t="shared" ref="Y73:Y84" si="41">C73+E73+G73+I73+K73+M73+O73+Q73+S73+U73+W73</f>
        <v>190280</v>
      </c>
      <c r="Z73" s="193">
        <f t="shared" ref="Z73:Z84" si="42">Y73/$Y$85</f>
        <v>0.86665421735585746</v>
      </c>
    </row>
    <row r="74" spans="2:26" ht="15" customHeight="1" x14ac:dyDescent="0.25">
      <c r="B74" s="147" t="s">
        <v>316</v>
      </c>
      <c r="C74" s="481">
        <v>49</v>
      </c>
      <c r="D74" s="484">
        <f t="shared" si="30"/>
        <v>3.2277188591001912E-3</v>
      </c>
      <c r="E74" s="481">
        <v>21</v>
      </c>
      <c r="F74" s="484">
        <f t="shared" si="31"/>
        <v>9.0186815546489151E-4</v>
      </c>
      <c r="G74" s="481">
        <v>57</v>
      </c>
      <c r="H74" s="484">
        <f t="shared" si="32"/>
        <v>1.985301800703563E-3</v>
      </c>
      <c r="I74" s="481">
        <v>59</v>
      </c>
      <c r="J74" s="484">
        <f t="shared" si="33"/>
        <v>3.6271978359768845E-3</v>
      </c>
      <c r="K74" s="481">
        <v>25</v>
      </c>
      <c r="L74" s="484">
        <f t="shared" si="34"/>
        <v>1.8482921780275025E-3</v>
      </c>
      <c r="M74" s="481">
        <v>123</v>
      </c>
      <c r="N74" s="484">
        <f t="shared" si="35"/>
        <v>3.5296143250688706E-3</v>
      </c>
      <c r="O74" s="481">
        <v>16</v>
      </c>
      <c r="P74" s="484">
        <f t="shared" si="36"/>
        <v>4.5391358620102697E-4</v>
      </c>
      <c r="Q74" s="481">
        <v>2</v>
      </c>
      <c r="R74" s="484">
        <f t="shared" si="37"/>
        <v>5.3404539385847798E-4</v>
      </c>
      <c r="S74" s="481">
        <v>166</v>
      </c>
      <c r="T74" s="484">
        <f t="shared" si="38"/>
        <v>4.9499045801526713E-3</v>
      </c>
      <c r="U74" s="481">
        <v>1</v>
      </c>
      <c r="V74" s="484">
        <f t="shared" si="39"/>
        <v>1.0606703436571913E-4</v>
      </c>
      <c r="W74" s="481">
        <v>15</v>
      </c>
      <c r="X74" s="484">
        <f t="shared" si="40"/>
        <v>2.5942580421999309E-3</v>
      </c>
      <c r="Y74" s="380">
        <f t="shared" si="41"/>
        <v>534</v>
      </c>
      <c r="Z74" s="193">
        <f t="shared" si="42"/>
        <v>2.4321702336978553E-3</v>
      </c>
    </row>
    <row r="75" spans="2:26" ht="15" customHeight="1" x14ac:dyDescent="0.25">
      <c r="B75" s="147" t="s">
        <v>317</v>
      </c>
      <c r="C75" s="482">
        <v>201</v>
      </c>
      <c r="D75" s="484">
        <f t="shared" si="30"/>
        <v>1.3240234503655886E-2</v>
      </c>
      <c r="E75" s="482">
        <v>47</v>
      </c>
      <c r="F75" s="484">
        <f t="shared" si="31"/>
        <v>2.0184668241357098E-3</v>
      </c>
      <c r="G75" s="482">
        <v>55</v>
      </c>
      <c r="H75" s="484">
        <f t="shared" si="32"/>
        <v>1.915642088398175E-3</v>
      </c>
      <c r="I75" s="482">
        <v>11</v>
      </c>
      <c r="J75" s="484">
        <f t="shared" si="33"/>
        <v>6.7625722365670729E-4</v>
      </c>
      <c r="K75" s="482">
        <v>24</v>
      </c>
      <c r="L75" s="484">
        <f t="shared" si="34"/>
        <v>1.7743604909064026E-3</v>
      </c>
      <c r="M75" s="482">
        <v>672</v>
      </c>
      <c r="N75" s="484">
        <f t="shared" si="35"/>
        <v>1.928374655647383E-2</v>
      </c>
      <c r="O75" s="482">
        <v>388</v>
      </c>
      <c r="P75" s="484">
        <f t="shared" si="36"/>
        <v>1.1007404465374904E-2</v>
      </c>
      <c r="Q75" s="482">
        <v>17</v>
      </c>
      <c r="R75" s="484">
        <f t="shared" si="37"/>
        <v>4.5393858477970625E-3</v>
      </c>
      <c r="S75" s="482">
        <v>224</v>
      </c>
      <c r="T75" s="484">
        <f t="shared" si="38"/>
        <v>6.6793893129770991E-3</v>
      </c>
      <c r="U75" s="482">
        <v>150</v>
      </c>
      <c r="V75" s="484">
        <f t="shared" si="39"/>
        <v>1.5910055154857869E-2</v>
      </c>
      <c r="W75" s="482">
        <v>141</v>
      </c>
      <c r="X75" s="484">
        <f t="shared" si="40"/>
        <v>2.438602559667935E-2</v>
      </c>
      <c r="Y75" s="380">
        <f t="shared" si="41"/>
        <v>1930</v>
      </c>
      <c r="Z75" s="193">
        <f t="shared" si="42"/>
        <v>8.7904279981963675E-3</v>
      </c>
    </row>
    <row r="76" spans="2:26" ht="15" customHeight="1" x14ac:dyDescent="0.25">
      <c r="B76" s="147" t="s">
        <v>318</v>
      </c>
      <c r="C76" s="482">
        <v>35</v>
      </c>
      <c r="D76" s="484">
        <f t="shared" si="30"/>
        <v>2.3055134707858508E-3</v>
      </c>
      <c r="E76" s="482">
        <v>12</v>
      </c>
      <c r="F76" s="484">
        <f t="shared" si="31"/>
        <v>5.1535323169422378E-4</v>
      </c>
      <c r="G76" s="482">
        <v>58</v>
      </c>
      <c r="H76" s="484">
        <f t="shared" si="32"/>
        <v>2.020131656856257E-3</v>
      </c>
      <c r="I76" s="482">
        <v>10</v>
      </c>
      <c r="J76" s="484">
        <f t="shared" si="33"/>
        <v>6.1477929423337018E-4</v>
      </c>
      <c r="K76" s="482">
        <v>35</v>
      </c>
      <c r="L76" s="484">
        <f t="shared" si="34"/>
        <v>2.5876090492385037E-3</v>
      </c>
      <c r="M76" s="482">
        <v>121</v>
      </c>
      <c r="N76" s="484">
        <f t="shared" si="35"/>
        <v>3.472222222222222E-3</v>
      </c>
      <c r="O76" s="482">
        <v>5</v>
      </c>
      <c r="P76" s="484">
        <f t="shared" si="36"/>
        <v>1.4184799568782094E-4</v>
      </c>
      <c r="Q76" s="482">
        <v>2</v>
      </c>
      <c r="R76" s="484">
        <f t="shared" si="37"/>
        <v>5.3404539385847798E-4</v>
      </c>
      <c r="S76" s="482">
        <v>11</v>
      </c>
      <c r="T76" s="484">
        <f t="shared" si="38"/>
        <v>3.280057251908397E-4</v>
      </c>
      <c r="U76" s="482">
        <v>0</v>
      </c>
      <c r="V76" s="484">
        <f t="shared" si="39"/>
        <v>0</v>
      </c>
      <c r="W76" s="482">
        <v>3</v>
      </c>
      <c r="X76" s="484">
        <f t="shared" si="40"/>
        <v>5.1885160843998619E-4</v>
      </c>
      <c r="Y76" s="380">
        <f t="shared" si="41"/>
        <v>292</v>
      </c>
      <c r="Z76" s="193">
        <f t="shared" si="42"/>
        <v>1.3299507644939583E-3</v>
      </c>
    </row>
    <row r="77" spans="2:26" ht="15" customHeight="1" x14ac:dyDescent="0.25">
      <c r="B77" s="147" t="s">
        <v>319</v>
      </c>
      <c r="C77" s="482">
        <v>11</v>
      </c>
      <c r="D77" s="484">
        <f t="shared" si="30"/>
        <v>7.2458994796126741E-4</v>
      </c>
      <c r="E77" s="482">
        <v>0</v>
      </c>
      <c r="F77" s="484">
        <f t="shared" si="31"/>
        <v>0</v>
      </c>
      <c r="G77" s="482">
        <v>1</v>
      </c>
      <c r="H77" s="484">
        <f t="shared" si="32"/>
        <v>3.482985615269409E-5</v>
      </c>
      <c r="I77" s="482">
        <v>0</v>
      </c>
      <c r="J77" s="484">
        <f t="shared" si="33"/>
        <v>0</v>
      </c>
      <c r="K77" s="482">
        <v>1</v>
      </c>
      <c r="L77" s="484">
        <f t="shared" si="34"/>
        <v>7.3931687121100097E-5</v>
      </c>
      <c r="M77" s="482">
        <v>19</v>
      </c>
      <c r="N77" s="484">
        <f t="shared" si="35"/>
        <v>5.4522497704315891E-4</v>
      </c>
      <c r="O77" s="482">
        <v>4</v>
      </c>
      <c r="P77" s="484">
        <f t="shared" si="36"/>
        <v>1.1347839655025674E-4</v>
      </c>
      <c r="Q77" s="482">
        <v>2</v>
      </c>
      <c r="R77" s="484">
        <f t="shared" si="37"/>
        <v>5.3404539385847798E-4</v>
      </c>
      <c r="S77" s="482">
        <v>18</v>
      </c>
      <c r="T77" s="484">
        <f t="shared" si="38"/>
        <v>5.3673664122137407E-4</v>
      </c>
      <c r="U77" s="482">
        <v>2</v>
      </c>
      <c r="V77" s="484">
        <f t="shared" si="39"/>
        <v>2.1213406873143826E-4</v>
      </c>
      <c r="W77" s="482">
        <v>43</v>
      </c>
      <c r="X77" s="484">
        <f t="shared" si="40"/>
        <v>7.4368730543064683E-3</v>
      </c>
      <c r="Y77" s="380">
        <f t="shared" si="41"/>
        <v>101</v>
      </c>
      <c r="Z77" s="193">
        <f t="shared" si="42"/>
        <v>4.6001721648592392E-4</v>
      </c>
    </row>
    <row r="78" spans="2:26" ht="15" customHeight="1" x14ac:dyDescent="0.25">
      <c r="B78" s="147" t="s">
        <v>320</v>
      </c>
      <c r="C78" s="482">
        <v>112</v>
      </c>
      <c r="D78" s="484">
        <f t="shared" si="30"/>
        <v>7.3776431065147221E-3</v>
      </c>
      <c r="E78" s="482">
        <v>106</v>
      </c>
      <c r="F78" s="484">
        <f t="shared" si="31"/>
        <v>4.5522868799656429E-3</v>
      </c>
      <c r="G78" s="482">
        <v>593</v>
      </c>
      <c r="H78" s="484">
        <f t="shared" si="32"/>
        <v>2.0654104698547594E-2</v>
      </c>
      <c r="I78" s="482">
        <v>531</v>
      </c>
      <c r="J78" s="484">
        <f t="shared" si="33"/>
        <v>3.2644780523791959E-2</v>
      </c>
      <c r="K78" s="482">
        <v>77</v>
      </c>
      <c r="L78" s="484">
        <f t="shared" si="34"/>
        <v>5.6927399083247076E-3</v>
      </c>
      <c r="M78" s="482">
        <v>127</v>
      </c>
      <c r="N78" s="484">
        <f t="shared" si="35"/>
        <v>3.6443985307621669E-3</v>
      </c>
      <c r="O78" s="482">
        <v>15</v>
      </c>
      <c r="P78" s="484">
        <f t="shared" si="36"/>
        <v>4.2554398706346277E-4</v>
      </c>
      <c r="Q78" s="482">
        <v>1</v>
      </c>
      <c r="R78" s="484">
        <f t="shared" si="37"/>
        <v>2.6702269692923899E-4</v>
      </c>
      <c r="S78" s="482">
        <v>109</v>
      </c>
      <c r="T78" s="484">
        <f t="shared" si="38"/>
        <v>3.2502385496183208E-3</v>
      </c>
      <c r="U78" s="482">
        <v>18</v>
      </c>
      <c r="V78" s="484">
        <f t="shared" si="39"/>
        <v>1.9092066185829445E-3</v>
      </c>
      <c r="W78" s="482">
        <v>66</v>
      </c>
      <c r="X78" s="484">
        <f t="shared" si="40"/>
        <v>1.1414735385679695E-2</v>
      </c>
      <c r="Y78" s="380">
        <f t="shared" si="41"/>
        <v>1755</v>
      </c>
      <c r="Z78" s="193">
        <f t="shared" si="42"/>
        <v>7.9933684646811536E-3</v>
      </c>
    </row>
    <row r="79" spans="2:26" ht="15" customHeight="1" x14ac:dyDescent="0.25">
      <c r="B79" s="147" t="s">
        <v>321</v>
      </c>
      <c r="C79" s="482">
        <v>96</v>
      </c>
      <c r="D79" s="484">
        <f t="shared" si="30"/>
        <v>6.3236940912983338E-3</v>
      </c>
      <c r="E79" s="482">
        <v>259</v>
      </c>
      <c r="F79" s="484">
        <f t="shared" si="31"/>
        <v>1.1123040584066995E-2</v>
      </c>
      <c r="G79" s="482">
        <v>584</v>
      </c>
      <c r="H79" s="484">
        <f t="shared" si="32"/>
        <v>2.0340635993173348E-2</v>
      </c>
      <c r="I79" s="482">
        <v>363</v>
      </c>
      <c r="J79" s="484">
        <f t="shared" si="33"/>
        <v>2.2316488380671341E-2</v>
      </c>
      <c r="K79" s="482">
        <v>136</v>
      </c>
      <c r="L79" s="484">
        <f t="shared" si="34"/>
        <v>1.0054709448469614E-2</v>
      </c>
      <c r="M79" s="482">
        <v>2372</v>
      </c>
      <c r="N79" s="484">
        <f t="shared" si="35"/>
        <v>6.8067033976124888E-2</v>
      </c>
      <c r="O79" s="482">
        <v>1688</v>
      </c>
      <c r="P79" s="484">
        <f t="shared" si="36"/>
        <v>4.7887883344208348E-2</v>
      </c>
      <c r="Q79" s="482">
        <v>14</v>
      </c>
      <c r="R79" s="484">
        <f t="shared" si="37"/>
        <v>3.7383177570093459E-3</v>
      </c>
      <c r="S79" s="482">
        <v>1615</v>
      </c>
      <c r="T79" s="484">
        <f t="shared" si="38"/>
        <v>4.8157204198473282E-2</v>
      </c>
      <c r="U79" s="482">
        <v>107</v>
      </c>
      <c r="V79" s="484">
        <f t="shared" si="39"/>
        <v>1.1349172677131947E-2</v>
      </c>
      <c r="W79" s="482">
        <v>110</v>
      </c>
      <c r="X79" s="484">
        <f t="shared" si="40"/>
        <v>1.9024558976132824E-2</v>
      </c>
      <c r="Y79" s="380">
        <f t="shared" si="41"/>
        <v>7344</v>
      </c>
      <c r="Z79" s="193">
        <f t="shared" si="42"/>
        <v>3.3449172652204213E-2</v>
      </c>
    </row>
    <row r="80" spans="2:26" ht="15" customHeight="1" x14ac:dyDescent="0.25">
      <c r="B80" s="147" t="s">
        <v>322</v>
      </c>
      <c r="C80" s="482">
        <v>54</v>
      </c>
      <c r="D80" s="484">
        <f t="shared" si="30"/>
        <v>3.5570779263553124E-3</v>
      </c>
      <c r="E80" s="482">
        <v>237</v>
      </c>
      <c r="F80" s="484">
        <f t="shared" si="31"/>
        <v>1.0178226325960918E-2</v>
      </c>
      <c r="G80" s="482">
        <v>385</v>
      </c>
      <c r="H80" s="484">
        <f t="shared" si="32"/>
        <v>1.3409494618787224E-2</v>
      </c>
      <c r="I80" s="482">
        <v>120</v>
      </c>
      <c r="J80" s="484">
        <f t="shared" si="33"/>
        <v>7.3773515308004425E-3</v>
      </c>
      <c r="K80" s="482">
        <v>33</v>
      </c>
      <c r="L80" s="484">
        <f t="shared" si="34"/>
        <v>2.4397456749963033E-3</v>
      </c>
      <c r="M80" s="482">
        <v>223</v>
      </c>
      <c r="N80" s="484">
        <f t="shared" si="35"/>
        <v>6.3992194674012855E-3</v>
      </c>
      <c r="O80" s="482">
        <v>194</v>
      </c>
      <c r="P80" s="484">
        <f t="shared" si="36"/>
        <v>5.5037022326874518E-3</v>
      </c>
      <c r="Q80" s="482">
        <v>3</v>
      </c>
      <c r="R80" s="484">
        <f t="shared" si="37"/>
        <v>8.0106809078771691E-4</v>
      </c>
      <c r="S80" s="482">
        <v>368</v>
      </c>
      <c r="T80" s="484">
        <f t="shared" si="38"/>
        <v>1.0973282442748091E-2</v>
      </c>
      <c r="U80" s="482">
        <v>63</v>
      </c>
      <c r="V80" s="484">
        <f t="shared" si="39"/>
        <v>6.6822231650403054E-3</v>
      </c>
      <c r="W80" s="482">
        <v>28</v>
      </c>
      <c r="X80" s="484">
        <f t="shared" si="40"/>
        <v>4.8426150121065378E-3</v>
      </c>
      <c r="Y80" s="380">
        <f t="shared" si="41"/>
        <v>1708</v>
      </c>
      <c r="Z80" s="193">
        <f t="shared" si="42"/>
        <v>7.7793010471084957E-3</v>
      </c>
    </row>
    <row r="81" spans="2:26" ht="15" customHeight="1" x14ac:dyDescent="0.25">
      <c r="B81" s="147" t="s">
        <v>323</v>
      </c>
      <c r="C81" s="482">
        <v>48</v>
      </c>
      <c r="D81" s="484">
        <f t="shared" si="30"/>
        <v>3.1618470456491669E-3</v>
      </c>
      <c r="E81" s="482">
        <v>160</v>
      </c>
      <c r="F81" s="484">
        <f t="shared" si="31"/>
        <v>6.8713764225896501E-3</v>
      </c>
      <c r="G81" s="482">
        <v>666</v>
      </c>
      <c r="H81" s="484">
        <f t="shared" si="32"/>
        <v>2.3196684197694262E-2</v>
      </c>
      <c r="I81" s="482">
        <v>132</v>
      </c>
      <c r="J81" s="484">
        <f t="shared" si="33"/>
        <v>8.1150866838804875E-3</v>
      </c>
      <c r="K81" s="482">
        <v>130</v>
      </c>
      <c r="L81" s="484">
        <f t="shared" si="34"/>
        <v>9.6111193257430137E-3</v>
      </c>
      <c r="M81" s="482">
        <v>2739</v>
      </c>
      <c r="N81" s="484">
        <f t="shared" si="35"/>
        <v>7.8598484848484848E-2</v>
      </c>
      <c r="O81" s="482">
        <v>528</v>
      </c>
      <c r="P81" s="484">
        <f t="shared" si="36"/>
        <v>1.497914834463389E-2</v>
      </c>
      <c r="Q81" s="482">
        <v>22</v>
      </c>
      <c r="R81" s="484">
        <f t="shared" si="37"/>
        <v>5.8744993324432579E-3</v>
      </c>
      <c r="S81" s="482">
        <v>579</v>
      </c>
      <c r="T81" s="484">
        <f t="shared" si="38"/>
        <v>1.72650286259542E-2</v>
      </c>
      <c r="U81" s="482">
        <v>66</v>
      </c>
      <c r="V81" s="484">
        <f t="shared" si="39"/>
        <v>7.0004242681374626E-3</v>
      </c>
      <c r="W81" s="482">
        <v>31</v>
      </c>
      <c r="X81" s="484">
        <f t="shared" si="40"/>
        <v>5.3614666205465235E-3</v>
      </c>
      <c r="Y81" s="380">
        <f t="shared" si="41"/>
        <v>5101</v>
      </c>
      <c r="Z81" s="193">
        <f t="shared" si="42"/>
        <v>2.323314674549206E-2</v>
      </c>
    </row>
    <row r="82" spans="2:26" ht="15" customHeight="1" x14ac:dyDescent="0.25">
      <c r="B82" s="147" t="s">
        <v>324</v>
      </c>
      <c r="C82" s="482">
        <v>12</v>
      </c>
      <c r="D82" s="484">
        <f t="shared" si="30"/>
        <v>7.9046176141229173E-4</v>
      </c>
      <c r="E82" s="482">
        <v>19</v>
      </c>
      <c r="F82" s="484">
        <f t="shared" si="31"/>
        <v>8.1597595018252091E-4</v>
      </c>
      <c r="G82" s="482">
        <v>81</v>
      </c>
      <c r="H82" s="484">
        <f t="shared" si="32"/>
        <v>2.8212183483682213E-3</v>
      </c>
      <c r="I82" s="482">
        <v>10</v>
      </c>
      <c r="J82" s="484">
        <f t="shared" si="33"/>
        <v>6.1477929423337018E-4</v>
      </c>
      <c r="K82" s="482">
        <v>50</v>
      </c>
      <c r="L82" s="484">
        <f t="shared" si="34"/>
        <v>3.6965843560550051E-3</v>
      </c>
      <c r="M82" s="482">
        <v>459</v>
      </c>
      <c r="N82" s="484">
        <f t="shared" si="35"/>
        <v>1.3171487603305785E-2</v>
      </c>
      <c r="O82" s="482">
        <v>26</v>
      </c>
      <c r="P82" s="484">
        <f t="shared" si="36"/>
        <v>7.3760957757666886E-4</v>
      </c>
      <c r="Q82" s="482">
        <v>0</v>
      </c>
      <c r="R82" s="484">
        <f t="shared" si="37"/>
        <v>0</v>
      </c>
      <c r="S82" s="482">
        <v>22</v>
      </c>
      <c r="T82" s="484">
        <f t="shared" si="38"/>
        <v>6.560114503816794E-4</v>
      </c>
      <c r="U82" s="482">
        <v>3</v>
      </c>
      <c r="V82" s="484">
        <f t="shared" si="39"/>
        <v>3.1820110309715738E-4</v>
      </c>
      <c r="W82" s="482">
        <v>6</v>
      </c>
      <c r="X82" s="484">
        <f t="shared" si="40"/>
        <v>1.0377032168799724E-3</v>
      </c>
      <c r="Y82" s="380">
        <f t="shared" ref="Y82" si="43">C82+E82+G82+I82+K82+M82+O82+Q82+S82+U82+W82</f>
        <v>688</v>
      </c>
      <c r="Z82" s="193">
        <f t="shared" ref="Z82" si="44">Y82/$Y$85</f>
        <v>3.133582623191244E-3</v>
      </c>
    </row>
    <row r="83" spans="2:26" ht="15" customHeight="1" x14ac:dyDescent="0.25">
      <c r="B83" s="147" t="s">
        <v>325</v>
      </c>
      <c r="C83" s="482">
        <v>63</v>
      </c>
      <c r="D83" s="484">
        <f t="shared" si="30"/>
        <v>4.1499242474145317E-3</v>
      </c>
      <c r="E83" s="482">
        <v>85</v>
      </c>
      <c r="F83" s="484">
        <f t="shared" si="31"/>
        <v>3.6504187245007514E-3</v>
      </c>
      <c r="G83" s="482">
        <v>347</v>
      </c>
      <c r="H83" s="484">
        <f t="shared" si="32"/>
        <v>1.2085960084984849E-2</v>
      </c>
      <c r="I83" s="482">
        <v>135</v>
      </c>
      <c r="J83" s="484">
        <f t="shared" si="33"/>
        <v>8.2995204721504987E-3</v>
      </c>
      <c r="K83" s="482">
        <v>118</v>
      </c>
      <c r="L83" s="484">
        <f t="shared" si="34"/>
        <v>8.723939080289813E-3</v>
      </c>
      <c r="M83" s="482">
        <v>770</v>
      </c>
      <c r="N83" s="484">
        <f t="shared" si="35"/>
        <v>2.2095959595959596E-2</v>
      </c>
      <c r="O83" s="482">
        <v>123</v>
      </c>
      <c r="P83" s="484">
        <f t="shared" si="36"/>
        <v>3.4894606939203949E-3</v>
      </c>
      <c r="Q83" s="482">
        <v>1</v>
      </c>
      <c r="R83" s="484">
        <f t="shared" si="37"/>
        <v>2.6702269692923899E-4</v>
      </c>
      <c r="S83" s="482">
        <v>128</v>
      </c>
      <c r="T83" s="484">
        <f t="shared" si="38"/>
        <v>3.8167938931297708E-3</v>
      </c>
      <c r="U83" s="482">
        <v>30</v>
      </c>
      <c r="V83" s="484">
        <f t="shared" si="39"/>
        <v>3.182011030971574E-3</v>
      </c>
      <c r="W83" s="482">
        <v>19</v>
      </c>
      <c r="X83" s="484">
        <f t="shared" si="40"/>
        <v>3.2860601867865792E-3</v>
      </c>
      <c r="Y83" s="380">
        <f t="shared" si="41"/>
        <v>1819</v>
      </c>
      <c r="Z83" s="193">
        <f t="shared" si="42"/>
        <v>8.2848645226524312E-3</v>
      </c>
    </row>
    <row r="84" spans="2:26" ht="15" customHeight="1" x14ac:dyDescent="0.25">
      <c r="B84" s="147" t="s">
        <v>326</v>
      </c>
      <c r="C84" s="482">
        <v>3</v>
      </c>
      <c r="D84" s="484">
        <f t="shared" si="30"/>
        <v>1.9761544035307293E-4</v>
      </c>
      <c r="E84" s="482">
        <v>2</v>
      </c>
      <c r="F84" s="484">
        <f t="shared" si="31"/>
        <v>8.5892205282370621E-5</v>
      </c>
      <c r="G84" s="482">
        <v>3</v>
      </c>
      <c r="H84" s="484">
        <f t="shared" si="32"/>
        <v>1.0448956845808226E-4</v>
      </c>
      <c r="I84" s="482">
        <v>3</v>
      </c>
      <c r="J84" s="484">
        <f t="shared" si="33"/>
        <v>1.8443378827001107E-4</v>
      </c>
      <c r="K84" s="482">
        <v>2</v>
      </c>
      <c r="L84" s="484">
        <f t="shared" si="34"/>
        <v>1.4786337424220019E-4</v>
      </c>
      <c r="M84" s="482">
        <v>15</v>
      </c>
      <c r="N84" s="484">
        <f t="shared" si="35"/>
        <v>4.3044077134986227E-4</v>
      </c>
      <c r="O84" s="482">
        <v>0</v>
      </c>
      <c r="P84" s="484">
        <f t="shared" si="36"/>
        <v>0</v>
      </c>
      <c r="Q84" s="482">
        <v>1</v>
      </c>
      <c r="R84" s="484">
        <f t="shared" si="37"/>
        <v>2.6702269692923899E-4</v>
      </c>
      <c r="S84" s="482">
        <v>0</v>
      </c>
      <c r="T84" s="484">
        <f t="shared" si="38"/>
        <v>0</v>
      </c>
      <c r="U84" s="482">
        <v>1</v>
      </c>
      <c r="V84" s="484">
        <f t="shared" si="39"/>
        <v>1.0606703436571913E-4</v>
      </c>
      <c r="W84" s="482">
        <v>1</v>
      </c>
      <c r="X84" s="484">
        <f t="shared" si="40"/>
        <v>1.7295053614666206E-4</v>
      </c>
      <c r="Y84" s="380">
        <f t="shared" si="41"/>
        <v>31</v>
      </c>
      <c r="Z84" s="193">
        <f t="shared" si="42"/>
        <v>1.4119340307983805E-4</v>
      </c>
    </row>
    <row r="85" spans="2:26" ht="20.100000000000001" customHeight="1" thickBot="1" x14ac:dyDescent="0.3">
      <c r="B85" s="363" t="s">
        <v>114</v>
      </c>
      <c r="C85" s="301">
        <f t="shared" ref="C85:Z85" si="45">SUM(C72:C84)</f>
        <v>15181</v>
      </c>
      <c r="D85" s="293">
        <f t="shared" si="45"/>
        <v>1</v>
      </c>
      <c r="E85" s="301">
        <f t="shared" si="45"/>
        <v>23285</v>
      </c>
      <c r="F85" s="293">
        <f t="shared" si="45"/>
        <v>1</v>
      </c>
      <c r="G85" s="301">
        <f t="shared" si="45"/>
        <v>28711</v>
      </c>
      <c r="H85" s="293">
        <f t="shared" si="45"/>
        <v>1</v>
      </c>
      <c r="I85" s="301">
        <f t="shared" si="45"/>
        <v>16266</v>
      </c>
      <c r="J85" s="293">
        <f t="shared" si="45"/>
        <v>1</v>
      </c>
      <c r="K85" s="301">
        <f t="shared" si="45"/>
        <v>13526</v>
      </c>
      <c r="L85" s="293">
        <f t="shared" si="45"/>
        <v>1</v>
      </c>
      <c r="M85" s="301">
        <f t="shared" si="45"/>
        <v>34848</v>
      </c>
      <c r="N85" s="293">
        <f t="shared" si="45"/>
        <v>0.99999999999999989</v>
      </c>
      <c r="O85" s="301">
        <f t="shared" si="45"/>
        <v>35249</v>
      </c>
      <c r="P85" s="293">
        <f t="shared" si="45"/>
        <v>1.0000000000000002</v>
      </c>
      <c r="Q85" s="301">
        <f t="shared" si="45"/>
        <v>3745</v>
      </c>
      <c r="R85" s="293">
        <f t="shared" si="45"/>
        <v>1</v>
      </c>
      <c r="S85" s="301">
        <f t="shared" si="45"/>
        <v>33536</v>
      </c>
      <c r="T85" s="293">
        <f t="shared" si="45"/>
        <v>0.99999999999999989</v>
      </c>
      <c r="U85" s="301">
        <f t="shared" si="45"/>
        <v>9428</v>
      </c>
      <c r="V85" s="293">
        <f t="shared" si="45"/>
        <v>1</v>
      </c>
      <c r="W85" s="301">
        <f t="shared" si="45"/>
        <v>5782</v>
      </c>
      <c r="X85" s="293">
        <f t="shared" si="45"/>
        <v>1.0000000000000002</v>
      </c>
      <c r="Y85" s="301">
        <f t="shared" si="45"/>
        <v>219557</v>
      </c>
      <c r="Z85" s="294">
        <f t="shared" si="45"/>
        <v>0.99999999999999989</v>
      </c>
    </row>
  </sheetData>
  <mergeCells count="54">
    <mergeCell ref="S49:T49"/>
    <mergeCell ref="U49:V49"/>
    <mergeCell ref="W49:X49"/>
    <mergeCell ref="Y49:Z49"/>
    <mergeCell ref="B70:B71"/>
    <mergeCell ref="C70:D70"/>
    <mergeCell ref="E70:F70"/>
    <mergeCell ref="G70:H70"/>
    <mergeCell ref="I70:J70"/>
    <mergeCell ref="K70:L70"/>
    <mergeCell ref="Y70:Z70"/>
    <mergeCell ref="M70:N70"/>
    <mergeCell ref="O70:P70"/>
    <mergeCell ref="Q70:R70"/>
    <mergeCell ref="S70:T70"/>
    <mergeCell ref="U70:V70"/>
    <mergeCell ref="W70:X70"/>
    <mergeCell ref="Y28:Z28"/>
    <mergeCell ref="B49:B50"/>
    <mergeCell ref="C49:D49"/>
    <mergeCell ref="E49:F49"/>
    <mergeCell ref="G49:H49"/>
    <mergeCell ref="I49:J49"/>
    <mergeCell ref="K49:L49"/>
    <mergeCell ref="M49:N49"/>
    <mergeCell ref="O49:P49"/>
    <mergeCell ref="Q49:R49"/>
    <mergeCell ref="M28:N28"/>
    <mergeCell ref="O28:P28"/>
    <mergeCell ref="Q28:R28"/>
    <mergeCell ref="S28:T28"/>
    <mergeCell ref="U28:V28"/>
    <mergeCell ref="W28:X28"/>
    <mergeCell ref="B28:B29"/>
    <mergeCell ref="C28:D28"/>
    <mergeCell ref="E28:F28"/>
    <mergeCell ref="G28:H28"/>
    <mergeCell ref="I28:J28"/>
    <mergeCell ref="K28:L28"/>
    <mergeCell ref="C7:E7"/>
    <mergeCell ref="F7:H7"/>
    <mergeCell ref="I7:K7"/>
    <mergeCell ref="L7:N7"/>
    <mergeCell ref="C8:E8"/>
    <mergeCell ref="F8:H8"/>
    <mergeCell ref="I8:K8"/>
    <mergeCell ref="L8:N8"/>
    <mergeCell ref="B5:B6"/>
    <mergeCell ref="C5:H5"/>
    <mergeCell ref="I5:N5"/>
    <mergeCell ref="C6:E6"/>
    <mergeCell ref="F6:H6"/>
    <mergeCell ref="I6:K6"/>
    <mergeCell ref="L6:N6"/>
  </mergeCells>
  <hyperlinks>
    <hyperlink ref="A1" location="Index!A1" display="Index"/>
  </hyperlinks>
  <pageMargins left="0.78740157499999996" right="0.78740157499999996" top="0.984251969" bottom="0.984251969"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80" zoomScaleNormal="80" workbookViewId="0">
      <selection activeCell="A2" sqref="A2"/>
    </sheetView>
  </sheetViews>
  <sheetFormatPr baseColWidth="10" defaultColWidth="9.109375" defaultRowHeight="13.2" x14ac:dyDescent="0.25"/>
  <cols>
    <col min="1" max="1" width="11.109375" customWidth="1"/>
    <col min="2" max="2" width="33.5546875" customWidth="1"/>
    <col min="3" max="3" width="84.33203125" customWidth="1"/>
  </cols>
  <sheetData>
    <row r="1" spans="1:3" x14ac:dyDescent="0.25">
      <c r="A1" s="6" t="s">
        <v>109</v>
      </c>
      <c r="B1" s="3"/>
    </row>
    <row r="3" spans="1:3" x14ac:dyDescent="0.25">
      <c r="A3" s="168" t="s">
        <v>110</v>
      </c>
      <c r="B3" s="169" t="s">
        <v>529</v>
      </c>
    </row>
    <row r="4" spans="1:3" x14ac:dyDescent="0.25">
      <c r="A4" s="3"/>
      <c r="B4" s="3"/>
    </row>
    <row r="5" spans="1:3" ht="13.8" thickBot="1" x14ac:dyDescent="0.3">
      <c r="A5" s="3"/>
      <c r="B5" s="3"/>
    </row>
    <row r="6" spans="1:3" s="17" customFormat="1" ht="20.100000000000001" customHeight="1" x14ac:dyDescent="0.25">
      <c r="A6" s="122"/>
      <c r="B6" s="572" t="s">
        <v>111</v>
      </c>
      <c r="C6" s="573"/>
    </row>
    <row r="7" spans="1:3" ht="15" customHeight="1" x14ac:dyDescent="0.25">
      <c r="A7" s="3"/>
      <c r="B7" s="172" t="s">
        <v>106</v>
      </c>
      <c r="C7" s="173">
        <v>2010</v>
      </c>
    </row>
    <row r="8" spans="1:3" ht="15" customHeight="1" x14ac:dyDescent="0.25">
      <c r="A8" s="14"/>
      <c r="B8" s="172" t="s">
        <v>107</v>
      </c>
      <c r="C8" s="174" t="s">
        <v>105</v>
      </c>
    </row>
    <row r="9" spans="1:3" ht="60" customHeight="1" thickBot="1" x14ac:dyDescent="0.3">
      <c r="A9" s="3"/>
      <c r="B9" s="171" t="s">
        <v>108</v>
      </c>
      <c r="C9" s="540" t="s">
        <v>521</v>
      </c>
    </row>
    <row r="10" spans="1:3" x14ac:dyDescent="0.25">
      <c r="C10" s="170"/>
    </row>
    <row r="11" spans="1:3" x14ac:dyDescent="0.25">
      <c r="C11" s="170"/>
    </row>
  </sheetData>
  <mergeCells count="1">
    <mergeCell ref="B6:C6"/>
  </mergeCells>
  <hyperlinks>
    <hyperlink ref="A1" location="Index!A1" display="Index"/>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48" bestFit="1" customWidth="1"/>
    <col min="2" max="2" width="48.44140625" style="332" customWidth="1"/>
    <col min="3" max="3" width="11.33203125" style="332" customWidth="1"/>
    <col min="4" max="5" width="10.6640625" style="332" customWidth="1"/>
    <col min="6" max="6" width="11.33203125" style="332" customWidth="1"/>
    <col min="7" max="8" width="10.6640625" style="332" customWidth="1"/>
    <col min="9" max="9" width="11.33203125" style="332" customWidth="1"/>
    <col min="10" max="11" width="10.6640625" style="332" customWidth="1"/>
    <col min="12" max="12" width="11.33203125" style="332" customWidth="1"/>
    <col min="13" max="14" width="10.6640625" style="335" customWidth="1"/>
    <col min="15" max="15" width="11.33203125" style="335" customWidth="1"/>
    <col min="16" max="18" width="10.6640625" style="332" customWidth="1"/>
    <col min="19" max="19" width="11.44140625" style="332" customWidth="1"/>
    <col min="20" max="20" width="14.33203125" style="332" customWidth="1"/>
    <col min="21" max="23" width="10.6640625" style="332" customWidth="1"/>
    <col min="24" max="16384" width="9.109375" style="332"/>
  </cols>
  <sheetData>
    <row r="1" spans="1:20" x14ac:dyDescent="0.25">
      <c r="A1" s="507" t="s">
        <v>109</v>
      </c>
    </row>
    <row r="2" spans="1:20" x14ac:dyDescent="0.25">
      <c r="B2" s="505"/>
      <c r="C2" s="505"/>
      <c r="D2" s="505"/>
      <c r="E2" s="506"/>
      <c r="F2" s="506"/>
      <c r="G2" s="506"/>
      <c r="H2" s="506"/>
      <c r="I2" s="506"/>
      <c r="J2" s="506"/>
      <c r="K2" s="506"/>
    </row>
    <row r="3" spans="1:20" s="342" customFormat="1" ht="15.6" x14ac:dyDescent="0.3">
      <c r="A3" s="349" t="s">
        <v>482</v>
      </c>
      <c r="B3" s="352" t="s">
        <v>483</v>
      </c>
      <c r="C3" s="352"/>
      <c r="D3" s="352"/>
      <c r="L3" s="343"/>
      <c r="M3" s="353"/>
      <c r="N3" s="353"/>
      <c r="O3" s="351"/>
    </row>
    <row r="4" spans="1:20" ht="13.8" thickBot="1" x14ac:dyDescent="0.3">
      <c r="E4" s="336"/>
      <c r="F4" s="336"/>
      <c r="G4" s="336"/>
      <c r="H4" s="336"/>
      <c r="I4" s="336"/>
      <c r="J4" s="336"/>
      <c r="K4" s="336"/>
      <c r="O4" s="332"/>
    </row>
    <row r="5" spans="1:20" ht="20.100000000000001" customHeight="1" x14ac:dyDescent="0.25">
      <c r="A5" s="335"/>
      <c r="B5" s="676" t="s">
        <v>484</v>
      </c>
      <c r="C5" s="590" t="s">
        <v>160</v>
      </c>
      <c r="D5" s="670"/>
      <c r="E5" s="670"/>
      <c r="F5" s="670"/>
      <c r="G5" s="670"/>
      <c r="H5" s="670"/>
      <c r="I5" s="590" t="s">
        <v>162</v>
      </c>
      <c r="J5" s="671"/>
      <c r="K5" s="671"/>
      <c r="L5" s="671"/>
      <c r="M5" s="671"/>
      <c r="N5" s="671"/>
      <c r="O5" s="590" t="s">
        <v>161</v>
      </c>
      <c r="P5" s="590"/>
      <c r="Q5" s="590"/>
      <c r="R5" s="590"/>
      <c r="S5" s="642" t="s">
        <v>163</v>
      </c>
      <c r="T5" s="643"/>
    </row>
    <row r="6" spans="1:20" ht="20.100000000000001" customHeight="1" x14ac:dyDescent="0.25">
      <c r="A6" s="335"/>
      <c r="B6" s="757"/>
      <c r="C6" s="599" t="s">
        <v>165</v>
      </c>
      <c r="D6" s="601"/>
      <c r="E6" s="599" t="s">
        <v>169</v>
      </c>
      <c r="F6" s="601"/>
      <c r="G6" s="599" t="s">
        <v>168</v>
      </c>
      <c r="H6" s="601"/>
      <c r="I6" s="599" t="s">
        <v>165</v>
      </c>
      <c r="J6" s="601"/>
      <c r="K6" s="599" t="s">
        <v>169</v>
      </c>
      <c r="L6" s="601"/>
      <c r="M6" s="599" t="s">
        <v>168</v>
      </c>
      <c r="N6" s="601"/>
      <c r="O6" s="599" t="s">
        <v>165</v>
      </c>
      <c r="P6" s="601"/>
      <c r="Q6" s="599" t="s">
        <v>169</v>
      </c>
      <c r="R6" s="601"/>
      <c r="S6" s="644"/>
      <c r="T6" s="645"/>
    </row>
    <row r="7" spans="1:20" s="334" customFormat="1" ht="66.900000000000006" customHeight="1" x14ac:dyDescent="0.25">
      <c r="A7" s="350"/>
      <c r="B7" s="364" t="s">
        <v>590</v>
      </c>
      <c r="C7" s="576" t="s">
        <v>555</v>
      </c>
      <c r="D7" s="601"/>
      <c r="E7" s="604" t="s">
        <v>591</v>
      </c>
      <c r="F7" s="605"/>
      <c r="G7" s="628" t="s">
        <v>194</v>
      </c>
      <c r="H7" s="628"/>
      <c r="I7" s="576" t="s">
        <v>565</v>
      </c>
      <c r="J7" s="627"/>
      <c r="K7" s="576" t="s">
        <v>122</v>
      </c>
      <c r="L7" s="576"/>
      <c r="M7" s="628" t="s">
        <v>194</v>
      </c>
      <c r="N7" s="628"/>
      <c r="O7" s="576" t="s">
        <v>592</v>
      </c>
      <c r="P7" s="601"/>
      <c r="Q7" s="576" t="s">
        <v>122</v>
      </c>
      <c r="R7" s="576"/>
      <c r="S7" s="620" t="s">
        <v>545</v>
      </c>
      <c r="T7" s="621"/>
    </row>
    <row r="8" spans="1:20" s="334" customFormat="1" ht="30" customHeight="1" thickBot="1" x14ac:dyDescent="0.3">
      <c r="A8" s="350"/>
      <c r="B8" s="365" t="s">
        <v>159</v>
      </c>
      <c r="C8" s="584" t="s">
        <v>117</v>
      </c>
      <c r="D8" s="622"/>
      <c r="E8" s="610">
        <v>1</v>
      </c>
      <c r="F8" s="622"/>
      <c r="G8" s="619" t="s">
        <v>180</v>
      </c>
      <c r="H8" s="619"/>
      <c r="I8" s="584" t="s">
        <v>117</v>
      </c>
      <c r="J8" s="622"/>
      <c r="K8" s="610">
        <v>1</v>
      </c>
      <c r="L8" s="622"/>
      <c r="M8" s="619" t="s">
        <v>179</v>
      </c>
      <c r="N8" s="619"/>
      <c r="O8" s="584" t="s">
        <v>117</v>
      </c>
      <c r="P8" s="622"/>
      <c r="Q8" s="610">
        <v>1</v>
      </c>
      <c r="R8" s="622"/>
      <c r="S8" s="625" t="s">
        <v>546</v>
      </c>
      <c r="T8" s="629"/>
    </row>
    <row r="9" spans="1:20" s="334" customFormat="1" ht="21.9" customHeight="1" x14ac:dyDescent="0.25">
      <c r="A9" s="348"/>
      <c r="O9" s="350"/>
    </row>
    <row r="10" spans="1:20" s="337" customFormat="1" ht="15" customHeight="1" x14ac:dyDescent="0.3">
      <c r="B10" s="339" t="s">
        <v>531</v>
      </c>
      <c r="C10" s="344"/>
      <c r="D10" s="339" t="s">
        <v>532</v>
      </c>
      <c r="F10" s="344"/>
    </row>
    <row r="11" spans="1:20" s="337" customFormat="1" ht="15" customHeight="1" x14ac:dyDescent="0.25">
      <c r="B11" s="344"/>
      <c r="C11" s="344"/>
      <c r="D11" s="344"/>
      <c r="F11" s="344"/>
    </row>
    <row r="12" spans="1:20" s="337" customFormat="1" ht="15" customHeight="1" x14ac:dyDescent="0.25">
      <c r="A12" s="357"/>
      <c r="B12" s="357" t="s">
        <v>2</v>
      </c>
      <c r="C12" s="344"/>
      <c r="D12" s="369" t="s">
        <v>503</v>
      </c>
      <c r="F12" s="344"/>
    </row>
    <row r="13" spans="1:20" s="337" customFormat="1" ht="15" customHeight="1" x14ac:dyDescent="0.25">
      <c r="B13" s="358" t="s">
        <v>0</v>
      </c>
      <c r="D13" s="369" t="s">
        <v>510</v>
      </c>
      <c r="F13" s="63"/>
    </row>
    <row r="14" spans="1:20" s="337" customFormat="1" ht="15" customHeight="1" x14ac:dyDescent="0.25">
      <c r="B14" s="358" t="s">
        <v>479</v>
      </c>
      <c r="D14" s="369" t="s">
        <v>175</v>
      </c>
      <c r="F14" s="66"/>
    </row>
    <row r="15" spans="1:20" s="337" customFormat="1" ht="15" customHeight="1" x14ac:dyDescent="0.25">
      <c r="A15" s="24"/>
      <c r="B15" s="359" t="s">
        <v>24</v>
      </c>
      <c r="D15" s="369" t="s">
        <v>495</v>
      </c>
      <c r="F15" s="65"/>
    </row>
    <row r="16" spans="1:20" s="337" customFormat="1" ht="15" customHeight="1" x14ac:dyDescent="0.25">
      <c r="A16" s="336"/>
      <c r="B16" s="358" t="s">
        <v>36</v>
      </c>
      <c r="E16" s="356"/>
      <c r="F16" s="65"/>
    </row>
    <row r="17" spans="1:23" s="337" customFormat="1" ht="15" customHeight="1" x14ac:dyDescent="0.25">
      <c r="A17" s="336"/>
      <c r="B17" s="356" t="s">
        <v>33</v>
      </c>
      <c r="E17" s="356"/>
      <c r="F17" s="65"/>
    </row>
    <row r="18" spans="1:23" s="337" customFormat="1" ht="15" customHeight="1" x14ac:dyDescent="0.25">
      <c r="A18" s="336"/>
      <c r="B18" s="356" t="s">
        <v>34</v>
      </c>
      <c r="E18" s="356"/>
      <c r="F18" s="65"/>
    </row>
    <row r="19" spans="1:23" s="337" customFormat="1" ht="15" customHeight="1" x14ac:dyDescent="0.25">
      <c r="A19" s="336"/>
      <c r="B19" s="356" t="s">
        <v>35</v>
      </c>
      <c r="E19" s="356"/>
      <c r="F19" s="65"/>
    </row>
    <row r="20" spans="1:23" s="337" customFormat="1" ht="15" customHeight="1" x14ac:dyDescent="0.25">
      <c r="A20" s="336"/>
      <c r="B20" s="356" t="s">
        <v>22</v>
      </c>
      <c r="E20" s="356"/>
      <c r="F20" s="65"/>
    </row>
    <row r="21" spans="1:23" s="337" customFormat="1" ht="15" customHeight="1" x14ac:dyDescent="0.25">
      <c r="A21" s="24"/>
      <c r="B21" s="356" t="s">
        <v>32</v>
      </c>
      <c r="E21" s="356"/>
      <c r="F21" s="65"/>
    </row>
    <row r="22" spans="1:23" s="337" customFormat="1" ht="15" customHeight="1" x14ac:dyDescent="0.25">
      <c r="B22" s="358"/>
      <c r="E22" s="356"/>
      <c r="F22" s="65"/>
    </row>
    <row r="23" spans="1:23" s="337" customFormat="1" x14ac:dyDescent="0.25">
      <c r="A23" s="355"/>
      <c r="O23" s="355"/>
    </row>
    <row r="24" spans="1:23" s="337" customFormat="1" ht="15.6" x14ac:dyDescent="0.25">
      <c r="A24" s="355"/>
      <c r="B24" s="371" t="s">
        <v>534</v>
      </c>
      <c r="C24" s="379"/>
      <c r="D24" s="344"/>
      <c r="E24" s="344"/>
      <c r="F24" s="344"/>
      <c r="G24" s="344"/>
      <c r="H24" s="344"/>
      <c r="I24" s="344"/>
      <c r="J24" s="344"/>
      <c r="K24" s="344"/>
      <c r="L24" s="344"/>
      <c r="S24" s="355"/>
      <c r="T24" s="355"/>
      <c r="U24" s="355"/>
      <c r="V24" s="355"/>
      <c r="W24" s="355"/>
    </row>
    <row r="25" spans="1:23" ht="13.8" thickBot="1" x14ac:dyDescent="0.3">
      <c r="M25" s="332"/>
      <c r="N25" s="332"/>
      <c r="O25" s="332"/>
    </row>
    <row r="26" spans="1:23" ht="30" customHeight="1" x14ac:dyDescent="0.25">
      <c r="A26" s="332"/>
      <c r="B26" s="716" t="s">
        <v>484</v>
      </c>
      <c r="C26" s="616" t="s">
        <v>196</v>
      </c>
      <c r="D26" s="616"/>
      <c r="E26" s="617"/>
      <c r="F26" s="618" t="s">
        <v>177</v>
      </c>
      <c r="G26" s="618"/>
      <c r="H26" s="618"/>
      <c r="I26" s="616" t="s">
        <v>176</v>
      </c>
      <c r="J26" s="616"/>
      <c r="K26" s="616"/>
      <c r="L26" s="618" t="s">
        <v>162</v>
      </c>
      <c r="M26" s="578"/>
      <c r="N26" s="578"/>
      <c r="O26" s="611" t="s">
        <v>161</v>
      </c>
      <c r="P26" s="611"/>
      <c r="Q26" s="639" t="s">
        <v>163</v>
      </c>
    </row>
    <row r="27" spans="1:23" ht="30" customHeight="1" x14ac:dyDescent="0.25">
      <c r="A27" s="332"/>
      <c r="B27" s="717"/>
      <c r="C27" s="307" t="s">
        <v>165</v>
      </c>
      <c r="D27" s="340" t="s">
        <v>169</v>
      </c>
      <c r="E27" s="340" t="s">
        <v>168</v>
      </c>
      <c r="F27" s="307" t="s">
        <v>165</v>
      </c>
      <c r="G27" s="340" t="s">
        <v>169</v>
      </c>
      <c r="H27" s="340" t="s">
        <v>168</v>
      </c>
      <c r="I27" s="307" t="s">
        <v>165</v>
      </c>
      <c r="J27" s="340" t="s">
        <v>169</v>
      </c>
      <c r="K27" s="340" t="s">
        <v>168</v>
      </c>
      <c r="L27" s="307" t="s">
        <v>165</v>
      </c>
      <c r="M27" s="340" t="s">
        <v>169</v>
      </c>
      <c r="N27" s="340" t="s">
        <v>168</v>
      </c>
      <c r="O27" s="307" t="s">
        <v>165</v>
      </c>
      <c r="P27" s="340" t="s">
        <v>169</v>
      </c>
      <c r="Q27" s="640"/>
    </row>
    <row r="28" spans="1:23" ht="15" customHeight="1" x14ac:dyDescent="0.25">
      <c r="A28" s="332"/>
      <c r="B28" s="147" t="s">
        <v>475</v>
      </c>
      <c r="C28" s="515">
        <v>124289</v>
      </c>
      <c r="D28" s="516">
        <f>C28/$C$32</f>
        <v>5.9318337145060726E-2</v>
      </c>
      <c r="E28" s="517">
        <v>2.1</v>
      </c>
      <c r="F28" s="515">
        <v>12603</v>
      </c>
      <c r="G28" s="516">
        <f>F28/$F$32</f>
        <v>1.740591991868122E-2</v>
      </c>
      <c r="H28" s="517">
        <v>5</v>
      </c>
      <c r="I28" s="515">
        <v>10000</v>
      </c>
      <c r="J28" s="516">
        <f>I28/$I$32</f>
        <v>4.5546259058012267E-2</v>
      </c>
      <c r="K28" s="517">
        <v>4.2</v>
      </c>
      <c r="L28" s="518">
        <v>146892</v>
      </c>
      <c r="M28" s="519">
        <f>L28/$L$32</f>
        <v>4.8337084131179972E-2</v>
      </c>
      <c r="N28" s="524">
        <v>2.5</v>
      </c>
      <c r="O28" s="520">
        <v>238300</v>
      </c>
      <c r="P28" s="521">
        <f>O28/$O$32</f>
        <v>3.6062910786896343E-2</v>
      </c>
      <c r="Q28" s="522">
        <v>0.61641628199748222</v>
      </c>
    </row>
    <row r="29" spans="1:23" ht="15" customHeight="1" x14ac:dyDescent="0.25">
      <c r="A29" s="332"/>
      <c r="B29" s="147" t="s">
        <v>476</v>
      </c>
      <c r="C29" s="515">
        <v>1920587</v>
      </c>
      <c r="D29" s="516">
        <f t="shared" ref="D29:D31" si="0">C29/$C$32</f>
        <v>0.91662196318596778</v>
      </c>
      <c r="E29" s="517">
        <v>2.2999999999999998</v>
      </c>
      <c r="F29" s="515">
        <v>698849</v>
      </c>
      <c r="G29" s="516">
        <f t="shared" ref="G29:G31" si="1">F29/$F$32</f>
        <v>0.96517573032218151</v>
      </c>
      <c r="H29" s="517">
        <v>5.0999999999999996</v>
      </c>
      <c r="I29" s="515">
        <v>204114</v>
      </c>
      <c r="J29" s="516">
        <f t="shared" ref="J29:J31" si="2">I29/$I$32</f>
        <v>0.92966291213671171</v>
      </c>
      <c r="K29" s="517">
        <v>4.0999999999999996</v>
      </c>
      <c r="L29" s="518">
        <v>2823550</v>
      </c>
      <c r="M29" s="519">
        <f t="shared" ref="M29:M31" si="3">L29/$L$32</f>
        <v>0.92913279074825872</v>
      </c>
      <c r="N29" s="524">
        <v>3.1</v>
      </c>
      <c r="O29" s="520">
        <v>6218239</v>
      </c>
      <c r="P29" s="521">
        <f t="shared" ref="P29:P31" si="4">O29/$O$32</f>
        <v>0.94103146583549957</v>
      </c>
      <c r="Q29" s="522">
        <v>0.45407550272673664</v>
      </c>
    </row>
    <row r="30" spans="1:23" ht="15" customHeight="1" x14ac:dyDescent="0.25">
      <c r="A30" s="332"/>
      <c r="B30" s="147" t="s">
        <v>477</v>
      </c>
      <c r="C30" s="515">
        <v>23905</v>
      </c>
      <c r="D30" s="516">
        <f t="shared" si="0"/>
        <v>1.1408932805418635E-2</v>
      </c>
      <c r="E30" s="517">
        <v>2</v>
      </c>
      <c r="F30" s="515">
        <v>7943</v>
      </c>
      <c r="G30" s="516">
        <f t="shared" si="1"/>
        <v>1.0970024749193442E-2</v>
      </c>
      <c r="H30" s="517">
        <v>6.1</v>
      </c>
      <c r="I30" s="515">
        <v>3188</v>
      </c>
      <c r="J30" s="516">
        <f t="shared" si="2"/>
        <v>1.4520147387694311E-2</v>
      </c>
      <c r="K30" s="517">
        <v>3.6</v>
      </c>
      <c r="L30" s="518">
        <v>35036</v>
      </c>
      <c r="M30" s="519">
        <f t="shared" si="3"/>
        <v>1.1529137595104032E-2</v>
      </c>
      <c r="N30" s="524">
        <v>3.1</v>
      </c>
      <c r="O30" s="520">
        <v>76124</v>
      </c>
      <c r="P30" s="521">
        <f t="shared" si="4"/>
        <v>1.152015535351111E-2</v>
      </c>
      <c r="Q30" s="522">
        <v>0.46024906731122905</v>
      </c>
    </row>
    <row r="31" spans="1:23" ht="15" customHeight="1" x14ac:dyDescent="0.25">
      <c r="A31" s="332"/>
      <c r="B31" s="147" t="s">
        <v>478</v>
      </c>
      <c r="C31" s="515">
        <v>26507</v>
      </c>
      <c r="D31" s="516">
        <f t="shared" si="0"/>
        <v>1.2650766863552886E-2</v>
      </c>
      <c r="E31" s="514">
        <v>5.3</v>
      </c>
      <c r="F31" s="515">
        <v>4669</v>
      </c>
      <c r="G31" s="516">
        <f t="shared" si="1"/>
        <v>6.4483250099438725E-3</v>
      </c>
      <c r="H31" s="517">
        <v>4.5999999999999996</v>
      </c>
      <c r="I31" s="515">
        <v>2255</v>
      </c>
      <c r="J31" s="516">
        <f t="shared" si="2"/>
        <v>1.0270681417581766E-2</v>
      </c>
      <c r="K31" s="514">
        <v>7.5</v>
      </c>
      <c r="L31" s="518">
        <v>33431</v>
      </c>
      <c r="M31" s="519">
        <f t="shared" si="3"/>
        <v>1.1000987525457327E-2</v>
      </c>
      <c r="N31" s="524">
        <v>5.4</v>
      </c>
      <c r="O31" s="523">
        <v>75234</v>
      </c>
      <c r="P31" s="521">
        <f t="shared" si="4"/>
        <v>1.1385468024092991E-2</v>
      </c>
      <c r="Q31" s="522">
        <v>0.4443602626472074</v>
      </c>
    </row>
    <row r="32" spans="1:23" s="337" customFormat="1" ht="30" customHeight="1" thickBot="1" x14ac:dyDescent="0.3">
      <c r="B32" s="541" t="s">
        <v>547</v>
      </c>
      <c r="C32" s="389">
        <f>SUM(C28:C31)</f>
        <v>2095288</v>
      </c>
      <c r="D32" s="293">
        <f>SUM(D28:D31)</f>
        <v>1</v>
      </c>
      <c r="E32" s="297">
        <v>2.4</v>
      </c>
      <c r="F32" s="389">
        <f>SUM(F28:F31)</f>
        <v>724064</v>
      </c>
      <c r="G32" s="293">
        <f>SUM(G28:G31)</f>
        <v>1</v>
      </c>
      <c r="H32" s="297">
        <v>5.0999999999999996</v>
      </c>
      <c r="I32" s="389">
        <f>SUM(I28:I31)</f>
        <v>219557</v>
      </c>
      <c r="J32" s="293">
        <f>SUM(J28:J31)</f>
        <v>1</v>
      </c>
      <c r="K32" s="297">
        <v>4.0999999999999996</v>
      </c>
      <c r="L32" s="389">
        <f>SUM(L28:L31)</f>
        <v>3038909</v>
      </c>
      <c r="M32" s="293">
        <f>SUM(M28:M31)</f>
        <v>1</v>
      </c>
      <c r="N32" s="297">
        <v>3.1</v>
      </c>
      <c r="O32" s="389">
        <f>SUM(O28:O31)</f>
        <v>6607897</v>
      </c>
      <c r="P32" s="390">
        <f>SUM(P28:P31)</f>
        <v>1</v>
      </c>
      <c r="Q32" s="391">
        <f>L32/O32</f>
        <v>0.45989049163447915</v>
      </c>
    </row>
    <row r="34" spans="2:15" x14ac:dyDescent="0.25">
      <c r="B34" s="333"/>
      <c r="L34" s="335"/>
      <c r="M34" s="332"/>
      <c r="N34" s="332"/>
      <c r="O34" s="332"/>
    </row>
    <row r="35" spans="2:15" x14ac:dyDescent="0.25">
      <c r="B35" s="333"/>
    </row>
    <row r="36" spans="2:15" x14ac:dyDescent="0.25">
      <c r="B36" s="336"/>
    </row>
    <row r="37" spans="2:15" x14ac:dyDescent="0.25">
      <c r="B37" s="336"/>
    </row>
    <row r="38" spans="2:15" x14ac:dyDescent="0.25">
      <c r="B38" s="336"/>
    </row>
    <row r="39" spans="2:15" x14ac:dyDescent="0.25">
      <c r="B39" s="333"/>
    </row>
    <row r="40" spans="2:15" x14ac:dyDescent="0.25">
      <c r="B40" s="336"/>
    </row>
    <row r="41" spans="2:15" x14ac:dyDescent="0.25">
      <c r="B41" s="333"/>
    </row>
  </sheetData>
  <mergeCells count="38">
    <mergeCell ref="O26:P26"/>
    <mergeCell ref="Q26:Q27"/>
    <mergeCell ref="B26:B27"/>
    <mergeCell ref="C26:E26"/>
    <mergeCell ref="F26:H26"/>
    <mergeCell ref="I26:K26"/>
    <mergeCell ref="L26:N26"/>
    <mergeCell ref="O7:P7"/>
    <mergeCell ref="Q7:R7"/>
    <mergeCell ref="S7:T7"/>
    <mergeCell ref="C8:D8"/>
    <mergeCell ref="E8:F8"/>
    <mergeCell ref="G8:H8"/>
    <mergeCell ref="I8:J8"/>
    <mergeCell ref="K8:L8"/>
    <mergeCell ref="M8:N8"/>
    <mergeCell ref="O8:P8"/>
    <mergeCell ref="Q8:R8"/>
    <mergeCell ref="S8:T8"/>
    <mergeCell ref="C7:D7"/>
    <mergeCell ref="E7:F7"/>
    <mergeCell ref="G7:H7"/>
    <mergeCell ref="I7:J7"/>
    <mergeCell ref="K7:L7"/>
    <mergeCell ref="B5:B6"/>
    <mergeCell ref="C5:H5"/>
    <mergeCell ref="I5:N5"/>
    <mergeCell ref="M7:N7"/>
    <mergeCell ref="O5:R5"/>
    <mergeCell ref="S5:T6"/>
    <mergeCell ref="C6:D6"/>
    <mergeCell ref="E6:F6"/>
    <mergeCell ref="G6:H6"/>
    <mergeCell ref="I6:J6"/>
    <mergeCell ref="K6:L6"/>
    <mergeCell ref="M6:N6"/>
    <mergeCell ref="O6:P6"/>
    <mergeCell ref="Q6:R6"/>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7.109375" style="332" customWidth="1"/>
    <col min="2" max="2" width="46" style="332" customWidth="1"/>
    <col min="3" max="3" width="11.33203125" style="332" customWidth="1"/>
    <col min="4" max="4" width="10.6640625" style="332" customWidth="1"/>
    <col min="5" max="5" width="11.33203125" style="332" customWidth="1"/>
    <col min="6" max="6" width="10.6640625" style="332" customWidth="1"/>
    <col min="7" max="7" width="11.33203125" style="332" customWidth="1"/>
    <col min="8" max="8" width="10.6640625" style="332" customWidth="1"/>
    <col min="9" max="9" width="11.33203125" style="332" customWidth="1"/>
    <col min="10" max="10" width="10.6640625" style="332" customWidth="1"/>
    <col min="11" max="11" width="11.33203125" style="332" customWidth="1"/>
    <col min="12" max="12" width="10.6640625" style="332" customWidth="1"/>
    <col min="13" max="13" width="11.33203125" style="332" customWidth="1"/>
    <col min="14" max="14" width="10.6640625" style="332" customWidth="1"/>
    <col min="15" max="15" width="11.33203125" style="332" customWidth="1"/>
    <col min="16" max="16" width="10.6640625" style="332" customWidth="1"/>
    <col min="17" max="17" width="11.33203125" style="332" customWidth="1"/>
    <col min="18" max="18" width="10.6640625" style="332" customWidth="1"/>
    <col min="19" max="19" width="11.33203125" style="332" customWidth="1"/>
    <col min="20" max="20" width="10.6640625" style="332" customWidth="1"/>
    <col min="21" max="21" width="11.33203125" style="332" customWidth="1"/>
    <col min="22" max="22" width="10.6640625" style="332" customWidth="1"/>
    <col min="23" max="23" width="11.33203125" style="332" customWidth="1"/>
    <col min="24" max="24" width="10.6640625" style="332" customWidth="1"/>
    <col min="25" max="25" width="11.33203125" style="332" customWidth="1"/>
    <col min="26" max="26" width="10.6640625" style="332" customWidth="1"/>
    <col min="27" max="16384" width="9.109375" style="332"/>
  </cols>
  <sheetData>
    <row r="1" spans="1:14" x14ac:dyDescent="0.25">
      <c r="A1" s="486" t="s">
        <v>109</v>
      </c>
    </row>
    <row r="2" spans="1:14" x14ac:dyDescent="0.25">
      <c r="B2" s="485"/>
      <c r="C2" s="485"/>
      <c r="D2" s="485"/>
      <c r="E2" s="485"/>
    </row>
    <row r="3" spans="1:14" s="342" customFormat="1" ht="15.6" x14ac:dyDescent="0.3">
      <c r="A3" s="347" t="s">
        <v>468</v>
      </c>
      <c r="B3" s="345" t="s">
        <v>469</v>
      </c>
      <c r="C3" s="345"/>
      <c r="D3" s="345"/>
      <c r="E3" s="345"/>
      <c r="F3" s="345"/>
      <c r="G3" s="346"/>
      <c r="H3" s="346"/>
      <c r="I3" s="346"/>
      <c r="J3" s="346"/>
      <c r="K3" s="346"/>
      <c r="L3" s="346"/>
      <c r="M3" s="346"/>
      <c r="N3" s="346"/>
    </row>
    <row r="4" spans="1:14" ht="16.2" thickBot="1" x14ac:dyDescent="0.35">
      <c r="A4" s="343"/>
      <c r="B4" s="341"/>
      <c r="C4" s="341"/>
      <c r="D4" s="341"/>
      <c r="E4" s="341"/>
      <c r="F4" s="333"/>
    </row>
    <row r="5" spans="1:14" ht="20.100000000000001" customHeight="1" x14ac:dyDescent="0.25">
      <c r="B5" s="594" t="s">
        <v>470</v>
      </c>
      <c r="C5" s="590" t="s">
        <v>299</v>
      </c>
      <c r="D5" s="590"/>
      <c r="E5" s="590"/>
      <c r="F5" s="590"/>
      <c r="G5" s="590"/>
      <c r="H5" s="590"/>
      <c r="I5" s="636" t="s">
        <v>164</v>
      </c>
      <c r="J5" s="653"/>
      <c r="K5" s="653"/>
      <c r="L5" s="653"/>
      <c r="M5" s="653"/>
      <c r="N5" s="719"/>
    </row>
    <row r="6" spans="1:14" ht="18.75" customHeight="1" x14ac:dyDescent="0.25">
      <c r="B6" s="630"/>
      <c r="C6" s="599" t="s">
        <v>165</v>
      </c>
      <c r="D6" s="599"/>
      <c r="E6" s="599"/>
      <c r="F6" s="599" t="s">
        <v>169</v>
      </c>
      <c r="G6" s="599"/>
      <c r="H6" s="599"/>
      <c r="I6" s="599" t="s">
        <v>165</v>
      </c>
      <c r="J6" s="599"/>
      <c r="K6" s="599"/>
      <c r="L6" s="599" t="s">
        <v>169</v>
      </c>
      <c r="M6" s="599"/>
      <c r="N6" s="655"/>
    </row>
    <row r="7" spans="1:14" s="337" customFormat="1" ht="48.75" customHeight="1" x14ac:dyDescent="0.25">
      <c r="B7" s="543" t="s">
        <v>593</v>
      </c>
      <c r="C7" s="576" t="s">
        <v>480</v>
      </c>
      <c r="D7" s="576"/>
      <c r="E7" s="576"/>
      <c r="F7" s="576" t="s">
        <v>238</v>
      </c>
      <c r="G7" s="576"/>
      <c r="H7" s="576"/>
      <c r="I7" s="576" t="s">
        <v>566</v>
      </c>
      <c r="J7" s="576"/>
      <c r="K7" s="576"/>
      <c r="L7" s="576" t="s">
        <v>122</v>
      </c>
      <c r="M7" s="576"/>
      <c r="N7" s="718"/>
    </row>
    <row r="8" spans="1:14" ht="20.100000000000001" customHeight="1" thickBot="1" x14ac:dyDescent="0.3">
      <c r="B8" s="365" t="s">
        <v>114</v>
      </c>
      <c r="C8" s="721" t="s">
        <v>117</v>
      </c>
      <c r="D8" s="584"/>
      <c r="E8" s="584"/>
      <c r="F8" s="610">
        <v>1</v>
      </c>
      <c r="G8" s="610"/>
      <c r="H8" s="610"/>
      <c r="I8" s="721" t="s">
        <v>117</v>
      </c>
      <c r="J8" s="584"/>
      <c r="K8" s="584"/>
      <c r="L8" s="610">
        <v>1</v>
      </c>
      <c r="M8" s="610"/>
      <c r="N8" s="720"/>
    </row>
    <row r="9" spans="1:14" ht="21.9" customHeight="1" x14ac:dyDescent="0.25"/>
    <row r="10" spans="1:14" ht="15.6" x14ac:dyDescent="0.3">
      <c r="B10" s="339" t="s">
        <v>531</v>
      </c>
      <c r="C10" s="339"/>
      <c r="D10" s="339"/>
      <c r="F10" s="339" t="s">
        <v>532</v>
      </c>
    </row>
    <row r="11" spans="1:14" x14ac:dyDescent="0.25">
      <c r="A11" s="69"/>
      <c r="D11" s="338"/>
    </row>
    <row r="12" spans="1:14" ht="15" customHeight="1" x14ac:dyDescent="0.25">
      <c r="A12" s="334"/>
      <c r="B12" s="488" t="s">
        <v>2</v>
      </c>
      <c r="D12" s="361"/>
      <c r="F12" s="369" t="s">
        <v>503</v>
      </c>
    </row>
    <row r="13" spans="1:14" ht="15" customHeight="1" x14ac:dyDescent="0.25">
      <c r="A13" s="334"/>
      <c r="B13" s="489" t="s">
        <v>0</v>
      </c>
      <c r="D13" s="361"/>
      <c r="F13" s="369" t="s">
        <v>158</v>
      </c>
    </row>
    <row r="14" spans="1:14" ht="15" customHeight="1" x14ac:dyDescent="0.25">
      <c r="A14" s="334"/>
      <c r="B14" s="489" t="s">
        <v>27</v>
      </c>
      <c r="E14" s="356"/>
      <c r="F14" s="369" t="s">
        <v>497</v>
      </c>
    </row>
    <row r="15" spans="1:14" ht="15" customHeight="1" x14ac:dyDescent="0.25">
      <c r="A15" s="334"/>
      <c r="B15" s="509" t="s">
        <v>479</v>
      </c>
      <c r="E15" s="356"/>
    </row>
    <row r="16" spans="1:14" ht="15" customHeight="1" x14ac:dyDescent="0.25">
      <c r="A16" s="334"/>
      <c r="B16" s="491" t="s">
        <v>24</v>
      </c>
    </row>
    <row r="17" spans="1:26" ht="15" customHeight="1" x14ac:dyDescent="0.25">
      <c r="A17" s="334"/>
      <c r="B17" s="490" t="s">
        <v>36</v>
      </c>
    </row>
    <row r="18" spans="1:26" ht="15" customHeight="1" x14ac:dyDescent="0.25">
      <c r="A18" s="334"/>
      <c r="B18" s="489" t="s">
        <v>33</v>
      </c>
    </row>
    <row r="19" spans="1:26" ht="15" customHeight="1" x14ac:dyDescent="0.25">
      <c r="A19" s="334"/>
      <c r="B19" s="489" t="s">
        <v>34</v>
      </c>
    </row>
    <row r="20" spans="1:26" ht="15" customHeight="1" x14ac:dyDescent="0.25">
      <c r="A20" s="334"/>
      <c r="B20" s="489" t="s">
        <v>35</v>
      </c>
    </row>
    <row r="21" spans="1:26" ht="15" customHeight="1" x14ac:dyDescent="0.25">
      <c r="A21" s="334"/>
      <c r="B21" s="489" t="s">
        <v>22</v>
      </c>
    </row>
    <row r="22" spans="1:26" ht="15" customHeight="1" x14ac:dyDescent="0.25">
      <c r="A22" s="334"/>
      <c r="B22" s="489" t="s">
        <v>32</v>
      </c>
    </row>
    <row r="23" spans="1:26" ht="15" customHeight="1" x14ac:dyDescent="0.25">
      <c r="A23" s="24"/>
      <c r="E23" s="356"/>
    </row>
    <row r="24" spans="1:26" ht="15" customHeight="1" x14ac:dyDescent="0.25"/>
    <row r="25" spans="1:26" ht="15.75" customHeight="1" x14ac:dyDescent="0.3">
      <c r="A25" s="333"/>
      <c r="B25" s="370" t="s">
        <v>576</v>
      </c>
      <c r="C25" s="370"/>
      <c r="D25" s="375"/>
      <c r="E25" s="333"/>
    </row>
    <row r="26" spans="1:26" ht="15.75" customHeight="1" x14ac:dyDescent="0.3">
      <c r="A26" s="333"/>
      <c r="B26" s="377" t="s">
        <v>471</v>
      </c>
      <c r="C26" s="377"/>
      <c r="D26" s="333"/>
      <c r="E26" s="333"/>
    </row>
    <row r="27" spans="1:26" ht="13.8" thickBot="1" x14ac:dyDescent="0.3">
      <c r="B27" s="338"/>
      <c r="C27" s="338"/>
      <c r="D27" s="338"/>
      <c r="E27" s="338"/>
    </row>
    <row r="28" spans="1:26" ht="30" customHeight="1" x14ac:dyDescent="0.25">
      <c r="B28" s="614" t="s">
        <v>474</v>
      </c>
      <c r="C28" s="616" t="s">
        <v>184</v>
      </c>
      <c r="D28" s="616"/>
      <c r="E28" s="616" t="s">
        <v>185</v>
      </c>
      <c r="F28" s="616"/>
      <c r="G28" s="616" t="s">
        <v>186</v>
      </c>
      <c r="H28" s="616"/>
      <c r="I28" s="616" t="s">
        <v>187</v>
      </c>
      <c r="J28" s="616"/>
      <c r="K28" s="616" t="s">
        <v>188</v>
      </c>
      <c r="L28" s="616"/>
      <c r="M28" s="616" t="s">
        <v>575</v>
      </c>
      <c r="N28" s="616"/>
      <c r="O28" s="616" t="s">
        <v>189</v>
      </c>
      <c r="P28" s="616"/>
      <c r="Q28" s="616" t="s">
        <v>190</v>
      </c>
      <c r="R28" s="616"/>
      <c r="S28" s="616" t="s">
        <v>191</v>
      </c>
      <c r="T28" s="616"/>
      <c r="U28" s="616" t="s">
        <v>192</v>
      </c>
      <c r="V28" s="616"/>
      <c r="W28" s="616" t="s">
        <v>193</v>
      </c>
      <c r="X28" s="616"/>
      <c r="Y28" s="616" t="s">
        <v>119</v>
      </c>
      <c r="Z28" s="639"/>
    </row>
    <row r="29" spans="1:26" ht="30" customHeight="1" x14ac:dyDescent="0.25">
      <c r="B29" s="615"/>
      <c r="C29" s="307" t="s">
        <v>165</v>
      </c>
      <c r="D29" s="340" t="s">
        <v>169</v>
      </c>
      <c r="E29" s="307" t="s">
        <v>165</v>
      </c>
      <c r="F29" s="340" t="s">
        <v>169</v>
      </c>
      <c r="G29" s="307" t="s">
        <v>165</v>
      </c>
      <c r="H29" s="340" t="s">
        <v>169</v>
      </c>
      <c r="I29" s="307" t="s">
        <v>165</v>
      </c>
      <c r="J29" s="340" t="s">
        <v>169</v>
      </c>
      <c r="K29" s="307" t="s">
        <v>165</v>
      </c>
      <c r="L29" s="340" t="s">
        <v>169</v>
      </c>
      <c r="M29" s="307" t="s">
        <v>165</v>
      </c>
      <c r="N29" s="340" t="s">
        <v>169</v>
      </c>
      <c r="O29" s="307" t="s">
        <v>165</v>
      </c>
      <c r="P29" s="340" t="s">
        <v>169</v>
      </c>
      <c r="Q29" s="307" t="s">
        <v>165</v>
      </c>
      <c r="R29" s="340" t="s">
        <v>169</v>
      </c>
      <c r="S29" s="307" t="s">
        <v>165</v>
      </c>
      <c r="T29" s="340" t="s">
        <v>169</v>
      </c>
      <c r="U29" s="307" t="s">
        <v>165</v>
      </c>
      <c r="V29" s="340" t="s">
        <v>169</v>
      </c>
      <c r="W29" s="307" t="s">
        <v>165</v>
      </c>
      <c r="X29" s="340" t="s">
        <v>169</v>
      </c>
      <c r="Y29" s="307" t="s">
        <v>165</v>
      </c>
      <c r="Z29" s="544" t="s">
        <v>169</v>
      </c>
    </row>
    <row r="30" spans="1:26" ht="15" customHeight="1" x14ac:dyDescent="0.25">
      <c r="B30" s="147" t="s">
        <v>475</v>
      </c>
      <c r="C30" s="495">
        <v>5109</v>
      </c>
      <c r="D30" s="496">
        <v>3.5286073431499851E-2</v>
      </c>
      <c r="E30" s="495">
        <v>9730</v>
      </c>
      <c r="F30" s="496">
        <v>4.8625687156421786E-2</v>
      </c>
      <c r="G30" s="495">
        <v>12991</v>
      </c>
      <c r="H30" s="496">
        <v>4.3963667621000763E-2</v>
      </c>
      <c r="I30" s="495">
        <v>4041</v>
      </c>
      <c r="J30" s="496">
        <v>3.7803098338572073E-2</v>
      </c>
      <c r="K30" s="495">
        <v>4134</v>
      </c>
      <c r="L30" s="496">
        <v>4.6312581920840659E-2</v>
      </c>
      <c r="M30" s="495">
        <v>56153</v>
      </c>
      <c r="N30" s="496">
        <v>0.1284510070798687</v>
      </c>
      <c r="O30" s="495">
        <v>15557</v>
      </c>
      <c r="P30" s="496">
        <v>3.979321952392402E-2</v>
      </c>
      <c r="Q30" s="495">
        <v>3174</v>
      </c>
      <c r="R30" s="496">
        <v>7.1030547163477675E-2</v>
      </c>
      <c r="S30" s="495">
        <v>7183</v>
      </c>
      <c r="T30" s="496">
        <v>2.8148426815265908E-2</v>
      </c>
      <c r="U30" s="495">
        <v>3237</v>
      </c>
      <c r="V30" s="496">
        <v>3.873584950817318E-2</v>
      </c>
      <c r="W30" s="495">
        <v>2980</v>
      </c>
      <c r="X30" s="496">
        <v>6.3119545878166566E-2</v>
      </c>
      <c r="Y30" s="380">
        <f>C30+E30+G30+I30+K30+M30+O30+Q30+S30+U30+W30</f>
        <v>124289</v>
      </c>
      <c r="Z30" s="193">
        <f>Y30/$Y$34</f>
        <v>5.9318337145060726E-2</v>
      </c>
    </row>
    <row r="31" spans="1:26" ht="15" customHeight="1" x14ac:dyDescent="0.25">
      <c r="B31" s="147" t="s">
        <v>476</v>
      </c>
      <c r="C31" s="492">
        <v>135797</v>
      </c>
      <c r="D31" s="496">
        <v>0.93790231234632704</v>
      </c>
      <c r="E31" s="492">
        <v>187898</v>
      </c>
      <c r="F31" s="496">
        <v>0.93902048975512242</v>
      </c>
      <c r="G31" s="492">
        <v>272196</v>
      </c>
      <c r="H31" s="496">
        <v>0.92115575950780726</v>
      </c>
      <c r="I31" s="492">
        <v>100038</v>
      </c>
      <c r="J31" s="496">
        <v>0.9358441850022452</v>
      </c>
      <c r="K31" s="492">
        <v>83428</v>
      </c>
      <c r="L31" s="496">
        <v>0.93463137022058407</v>
      </c>
      <c r="M31" s="492">
        <v>374166</v>
      </c>
      <c r="N31" s="496">
        <v>0.85591151879768046</v>
      </c>
      <c r="O31" s="492">
        <v>370472</v>
      </c>
      <c r="P31" s="496">
        <v>0.94762959590327056</v>
      </c>
      <c r="Q31" s="492">
        <v>40027</v>
      </c>
      <c r="R31" s="496">
        <v>0.89575920331207337</v>
      </c>
      <c r="S31" s="492">
        <v>240672</v>
      </c>
      <c r="T31" s="496">
        <v>0.94313492669966259</v>
      </c>
      <c r="U31" s="492">
        <v>79035</v>
      </c>
      <c r="V31" s="496">
        <v>0.94577938395998373</v>
      </c>
      <c r="W31" s="492">
        <v>36858</v>
      </c>
      <c r="X31" s="496">
        <v>0.78069134965686693</v>
      </c>
      <c r="Y31" s="380">
        <f t="shared" ref="Y31:Y33" si="0">C31+E31+G31+I31+K31+M31+O31+Q31+S31+U31+W31</f>
        <v>1920587</v>
      </c>
      <c r="Z31" s="193">
        <f>Y31/$Y$34</f>
        <v>0.91662196318596778</v>
      </c>
    </row>
    <row r="32" spans="1:26" ht="15" customHeight="1" x14ac:dyDescent="0.25">
      <c r="B32" s="147" t="s">
        <v>477</v>
      </c>
      <c r="C32" s="493">
        <v>738</v>
      </c>
      <c r="D32" s="494">
        <v>5.0971074950962791E-3</v>
      </c>
      <c r="E32" s="493">
        <v>822</v>
      </c>
      <c r="F32" s="496">
        <v>4.1079460269865071E-3</v>
      </c>
      <c r="G32" s="493">
        <v>2717</v>
      </c>
      <c r="H32" s="496">
        <v>9.1947721442736576E-3</v>
      </c>
      <c r="I32" s="493">
        <v>2817</v>
      </c>
      <c r="J32" s="496">
        <v>2.6352716659182759E-2</v>
      </c>
      <c r="K32" s="493">
        <v>383</v>
      </c>
      <c r="L32" s="496">
        <v>4.2906915519308111E-3</v>
      </c>
      <c r="M32" s="493">
        <v>2600</v>
      </c>
      <c r="N32" s="496">
        <v>5.9475472086559684E-3</v>
      </c>
      <c r="O32" s="493">
        <v>2742</v>
      </c>
      <c r="P32" s="496">
        <v>7.0137563755608189E-3</v>
      </c>
      <c r="Q32" s="493">
        <v>220</v>
      </c>
      <c r="R32" s="496">
        <v>4.9233523553765248E-3</v>
      </c>
      <c r="S32" s="493">
        <v>2231</v>
      </c>
      <c r="T32" s="496">
        <v>8.7427454023191204E-3</v>
      </c>
      <c r="U32" s="493">
        <v>1261</v>
      </c>
      <c r="V32" s="496">
        <v>1.5089869085513246E-2</v>
      </c>
      <c r="W32" s="493">
        <v>7374</v>
      </c>
      <c r="X32" s="496">
        <v>0.15618910446496653</v>
      </c>
      <c r="Y32" s="380">
        <f t="shared" si="0"/>
        <v>23905</v>
      </c>
      <c r="Z32" s="193">
        <f>Y32/$Y$34</f>
        <v>1.1408932805418635E-2</v>
      </c>
    </row>
    <row r="33" spans="2:26" ht="15" customHeight="1" x14ac:dyDescent="0.25">
      <c r="B33" s="147" t="s">
        <v>478</v>
      </c>
      <c r="C33" s="493">
        <v>3144</v>
      </c>
      <c r="D33" s="494">
        <v>2.1714506727076831E-2</v>
      </c>
      <c r="E33" s="493">
        <v>1650</v>
      </c>
      <c r="F33" s="496">
        <v>8.2458770614692659E-3</v>
      </c>
      <c r="G33" s="493">
        <v>7590</v>
      </c>
      <c r="H33" s="496">
        <v>2.5685800726918312E-2</v>
      </c>
      <c r="I33" s="493">
        <v>0</v>
      </c>
      <c r="J33" s="496">
        <v>0</v>
      </c>
      <c r="K33" s="493">
        <v>1318</v>
      </c>
      <c r="L33" s="496">
        <v>1.476535630664441E-2</v>
      </c>
      <c r="M33" s="493">
        <v>4236</v>
      </c>
      <c r="N33" s="496">
        <v>9.6899269137948781E-3</v>
      </c>
      <c r="O33" s="493">
        <v>2175</v>
      </c>
      <c r="P33" s="496">
        <v>5.5634281972446326E-3</v>
      </c>
      <c r="Q33" s="493">
        <v>1264</v>
      </c>
      <c r="R33" s="496">
        <v>2.8286897169072397E-2</v>
      </c>
      <c r="S33" s="493">
        <v>5097</v>
      </c>
      <c r="T33" s="496">
        <v>1.9973901082752377E-2</v>
      </c>
      <c r="U33" s="493">
        <v>33</v>
      </c>
      <c r="V33" s="496">
        <v>3.9489744632984706E-4</v>
      </c>
      <c r="W33" s="493">
        <v>0</v>
      </c>
      <c r="X33" s="496">
        <v>0</v>
      </c>
      <c r="Y33" s="380">
        <f t="shared" si="0"/>
        <v>26507</v>
      </c>
      <c r="Z33" s="193">
        <f>Y33/$Y$34</f>
        <v>1.2650766863552886E-2</v>
      </c>
    </row>
    <row r="34" spans="2:26" ht="20.100000000000001" customHeight="1" thickBot="1" x14ac:dyDescent="0.3">
      <c r="B34" s="363" t="s">
        <v>114</v>
      </c>
      <c r="C34" s="301">
        <f t="shared" ref="C34:Z34" si="1">SUM(C30:C33)</f>
        <v>144788</v>
      </c>
      <c r="D34" s="293">
        <f t="shared" si="1"/>
        <v>1</v>
      </c>
      <c r="E34" s="301">
        <f t="shared" si="1"/>
        <v>200100</v>
      </c>
      <c r="F34" s="293">
        <f t="shared" si="1"/>
        <v>1</v>
      </c>
      <c r="G34" s="301">
        <f t="shared" si="1"/>
        <v>295494</v>
      </c>
      <c r="H34" s="293">
        <f t="shared" si="1"/>
        <v>1</v>
      </c>
      <c r="I34" s="301">
        <f t="shared" si="1"/>
        <v>106896</v>
      </c>
      <c r="J34" s="293">
        <f t="shared" si="1"/>
        <v>1</v>
      </c>
      <c r="K34" s="301">
        <f t="shared" si="1"/>
        <v>89263</v>
      </c>
      <c r="L34" s="293">
        <f t="shared" si="1"/>
        <v>1</v>
      </c>
      <c r="M34" s="301">
        <f t="shared" si="1"/>
        <v>437155</v>
      </c>
      <c r="N34" s="293">
        <f t="shared" si="1"/>
        <v>1</v>
      </c>
      <c r="O34" s="301">
        <f t="shared" si="1"/>
        <v>390946</v>
      </c>
      <c r="P34" s="293">
        <f t="shared" si="1"/>
        <v>1</v>
      </c>
      <c r="Q34" s="301">
        <f t="shared" si="1"/>
        <v>44685</v>
      </c>
      <c r="R34" s="293">
        <f t="shared" si="1"/>
        <v>1</v>
      </c>
      <c r="S34" s="301">
        <f t="shared" si="1"/>
        <v>255183</v>
      </c>
      <c r="T34" s="293">
        <f t="shared" si="1"/>
        <v>1</v>
      </c>
      <c r="U34" s="301">
        <f t="shared" si="1"/>
        <v>83566</v>
      </c>
      <c r="V34" s="293">
        <f t="shared" si="1"/>
        <v>1</v>
      </c>
      <c r="W34" s="301">
        <f t="shared" si="1"/>
        <v>47212</v>
      </c>
      <c r="X34" s="293">
        <f t="shared" si="1"/>
        <v>1</v>
      </c>
      <c r="Y34" s="301">
        <f t="shared" si="1"/>
        <v>2095288</v>
      </c>
      <c r="Z34" s="294">
        <f t="shared" si="1"/>
        <v>1</v>
      </c>
    </row>
    <row r="37" spans="2:26" ht="15.6" x14ac:dyDescent="0.3">
      <c r="B37" s="370" t="s">
        <v>577</v>
      </c>
      <c r="C37" s="375"/>
      <c r="D37" s="375"/>
    </row>
    <row r="38" spans="2:26" s="333" customFormat="1" ht="15.6" x14ac:dyDescent="0.3">
      <c r="B38" s="377" t="s">
        <v>472</v>
      </c>
    </row>
    <row r="39" spans="2:26" ht="13.8" thickBot="1" x14ac:dyDescent="0.3"/>
    <row r="40" spans="2:26" ht="30" customHeight="1" x14ac:dyDescent="0.25">
      <c r="B40" s="614" t="s">
        <v>474</v>
      </c>
      <c r="C40" s="616" t="s">
        <v>184</v>
      </c>
      <c r="D40" s="616"/>
      <c r="E40" s="616" t="s">
        <v>185</v>
      </c>
      <c r="F40" s="616"/>
      <c r="G40" s="616" t="s">
        <v>186</v>
      </c>
      <c r="H40" s="616"/>
      <c r="I40" s="616" t="s">
        <v>187</v>
      </c>
      <c r="J40" s="616"/>
      <c r="K40" s="616" t="s">
        <v>188</v>
      </c>
      <c r="L40" s="616"/>
      <c r="M40" s="616" t="s">
        <v>575</v>
      </c>
      <c r="N40" s="616"/>
      <c r="O40" s="616" t="s">
        <v>189</v>
      </c>
      <c r="P40" s="616"/>
      <c r="Q40" s="616" t="s">
        <v>190</v>
      </c>
      <c r="R40" s="616"/>
      <c r="S40" s="616" t="s">
        <v>191</v>
      </c>
      <c r="T40" s="616"/>
      <c r="U40" s="616" t="s">
        <v>192</v>
      </c>
      <c r="V40" s="616"/>
      <c r="W40" s="616" t="s">
        <v>193</v>
      </c>
      <c r="X40" s="616"/>
      <c r="Y40" s="616" t="s">
        <v>119</v>
      </c>
      <c r="Z40" s="639"/>
    </row>
    <row r="41" spans="2:26" ht="30" customHeight="1" x14ac:dyDescent="0.25">
      <c r="B41" s="615"/>
      <c r="C41" s="307" t="s">
        <v>165</v>
      </c>
      <c r="D41" s="340" t="s">
        <v>169</v>
      </c>
      <c r="E41" s="307" t="s">
        <v>165</v>
      </c>
      <c r="F41" s="340" t="s">
        <v>169</v>
      </c>
      <c r="G41" s="307" t="s">
        <v>165</v>
      </c>
      <c r="H41" s="340" t="s">
        <v>169</v>
      </c>
      <c r="I41" s="307" t="s">
        <v>165</v>
      </c>
      <c r="J41" s="340" t="s">
        <v>169</v>
      </c>
      <c r="K41" s="307" t="s">
        <v>165</v>
      </c>
      <c r="L41" s="340" t="s">
        <v>169</v>
      </c>
      <c r="M41" s="307" t="s">
        <v>165</v>
      </c>
      <c r="N41" s="340" t="s">
        <v>169</v>
      </c>
      <c r="O41" s="307" t="s">
        <v>165</v>
      </c>
      <c r="P41" s="340" t="s">
        <v>169</v>
      </c>
      <c r="Q41" s="307" t="s">
        <v>165</v>
      </c>
      <c r="R41" s="340" t="s">
        <v>169</v>
      </c>
      <c r="S41" s="307" t="s">
        <v>165</v>
      </c>
      <c r="T41" s="340" t="s">
        <v>169</v>
      </c>
      <c r="U41" s="307" t="s">
        <v>165</v>
      </c>
      <c r="V41" s="340" t="s">
        <v>169</v>
      </c>
      <c r="W41" s="307" t="s">
        <v>165</v>
      </c>
      <c r="X41" s="340" t="s">
        <v>169</v>
      </c>
      <c r="Y41" s="307" t="s">
        <v>165</v>
      </c>
      <c r="Z41" s="544" t="s">
        <v>169</v>
      </c>
    </row>
    <row r="42" spans="2:26" ht="15" customHeight="1" x14ac:dyDescent="0.25">
      <c r="B42" s="147" t="s">
        <v>475</v>
      </c>
      <c r="C42" s="499">
        <v>1091</v>
      </c>
      <c r="D42" s="500">
        <v>1.0896923691570116E-2</v>
      </c>
      <c r="E42" s="499">
        <v>1017</v>
      </c>
      <c r="F42" s="500">
        <v>8.9646965489884965E-3</v>
      </c>
      <c r="G42" s="499">
        <v>1584</v>
      </c>
      <c r="H42" s="500">
        <v>1.2920065252854813E-2</v>
      </c>
      <c r="I42" s="499">
        <v>588</v>
      </c>
      <c r="J42" s="500">
        <v>1.0347194115473279E-2</v>
      </c>
      <c r="K42" s="499">
        <v>645</v>
      </c>
      <c r="L42" s="500">
        <v>1.4135747003002477E-2</v>
      </c>
      <c r="M42" s="499">
        <v>3712</v>
      </c>
      <c r="N42" s="500">
        <v>4.9280441824650842E-2</v>
      </c>
      <c r="O42" s="499">
        <v>2474</v>
      </c>
      <c r="P42" s="500">
        <v>2.8964806706160584E-2</v>
      </c>
      <c r="Q42" s="499">
        <v>163</v>
      </c>
      <c r="R42" s="500">
        <v>1.3722848964472133E-2</v>
      </c>
      <c r="S42" s="499">
        <v>1069</v>
      </c>
      <c r="T42" s="500">
        <v>1.4329182472554724E-2</v>
      </c>
      <c r="U42" s="499">
        <v>119</v>
      </c>
      <c r="V42" s="500">
        <v>5.0631834233927581E-3</v>
      </c>
      <c r="W42" s="499">
        <v>141</v>
      </c>
      <c r="X42" s="500">
        <v>9.578153658039535E-3</v>
      </c>
      <c r="Y42" s="380">
        <f>C42+E42+G42+I42+K42+M42+O42+Q42+S42+U42+W42</f>
        <v>12603</v>
      </c>
      <c r="Z42" s="193">
        <f>Y42/$Y$46</f>
        <v>1.740591991868122E-2</v>
      </c>
    </row>
    <row r="43" spans="2:26" ht="15" customHeight="1" x14ac:dyDescent="0.25">
      <c r="B43" s="147" t="s">
        <v>476</v>
      </c>
      <c r="C43" s="497">
        <v>98051</v>
      </c>
      <c r="D43" s="500">
        <v>0.97933479824210945</v>
      </c>
      <c r="E43" s="497">
        <v>109545</v>
      </c>
      <c r="F43" s="500">
        <v>0.96562210762924761</v>
      </c>
      <c r="G43" s="497">
        <v>118383</v>
      </c>
      <c r="H43" s="500">
        <v>0.9656035889070147</v>
      </c>
      <c r="I43" s="497">
        <v>54790</v>
      </c>
      <c r="J43" s="500">
        <v>0.96415436324282466</v>
      </c>
      <c r="K43" s="497">
        <v>44613</v>
      </c>
      <c r="L43" s="500">
        <v>0.97773345898441777</v>
      </c>
      <c r="M43" s="497">
        <v>70752</v>
      </c>
      <c r="N43" s="500">
        <v>0.9393022144336467</v>
      </c>
      <c r="O43" s="497">
        <v>81785</v>
      </c>
      <c r="P43" s="500">
        <v>0.95751281991242654</v>
      </c>
      <c r="Q43" s="497">
        <v>11569</v>
      </c>
      <c r="R43" s="500">
        <v>0.9739855194477185</v>
      </c>
      <c r="S43" s="497">
        <v>72796</v>
      </c>
      <c r="T43" s="500">
        <v>0.97577845394957308</v>
      </c>
      <c r="U43" s="497">
        <v>23206</v>
      </c>
      <c r="V43" s="500">
        <v>0.98736331532144828</v>
      </c>
      <c r="W43" s="497">
        <v>13359</v>
      </c>
      <c r="X43" s="500">
        <v>0.90747911147340532</v>
      </c>
      <c r="Y43" s="380">
        <f t="shared" ref="Y43:Y45" si="2">C43+E43+G43+I43+K43+M43+O43+Q43+S43+U43+W43</f>
        <v>698849</v>
      </c>
      <c r="Z43" s="193">
        <f>Y43/$Y$46</f>
        <v>0.96517573032218151</v>
      </c>
    </row>
    <row r="44" spans="2:26" ht="15" customHeight="1" x14ac:dyDescent="0.25">
      <c r="B44" s="147" t="s">
        <v>477</v>
      </c>
      <c r="C44" s="498">
        <v>507</v>
      </c>
      <c r="D44" s="500">
        <v>5.0639232920495405E-3</v>
      </c>
      <c r="E44" s="498">
        <v>455</v>
      </c>
      <c r="F44" s="500">
        <v>4.010754109921107E-3</v>
      </c>
      <c r="G44" s="498">
        <v>1901</v>
      </c>
      <c r="H44" s="500">
        <v>1.5505709624796084E-2</v>
      </c>
      <c r="I44" s="498">
        <v>1449</v>
      </c>
      <c r="J44" s="500">
        <v>2.5498442641702007E-2</v>
      </c>
      <c r="K44" s="498">
        <v>320</v>
      </c>
      <c r="L44" s="500">
        <v>7.0130837844353368E-3</v>
      </c>
      <c r="M44" s="498">
        <v>318</v>
      </c>
      <c r="N44" s="500">
        <v>4.221761988210929E-3</v>
      </c>
      <c r="O44" s="498">
        <v>997</v>
      </c>
      <c r="P44" s="500">
        <v>1.1672559533565927E-2</v>
      </c>
      <c r="Q44" s="498">
        <v>92</v>
      </c>
      <c r="R44" s="500">
        <v>7.745411685468934E-3</v>
      </c>
      <c r="S44" s="498">
        <v>587</v>
      </c>
      <c r="T44" s="500">
        <v>7.8683162875487576E-3</v>
      </c>
      <c r="U44" s="498">
        <v>96</v>
      </c>
      <c r="V44" s="500">
        <v>4.0845849466025616E-3</v>
      </c>
      <c r="W44" s="498">
        <v>1221</v>
      </c>
      <c r="X44" s="500">
        <v>8.2942734868555121E-2</v>
      </c>
      <c r="Y44" s="380">
        <f t="shared" si="2"/>
        <v>7943</v>
      </c>
      <c r="Z44" s="193">
        <f>Y44/$Y$46</f>
        <v>1.0970024749193442E-2</v>
      </c>
    </row>
    <row r="45" spans="2:26" ht="15" customHeight="1" x14ac:dyDescent="0.25">
      <c r="B45" s="147" t="s">
        <v>478</v>
      </c>
      <c r="C45" s="498">
        <v>471</v>
      </c>
      <c r="D45" s="500">
        <v>4.7043547742708748E-3</v>
      </c>
      <c r="E45" s="498">
        <v>2428</v>
      </c>
      <c r="F45" s="500">
        <v>2.1402441711842742E-2</v>
      </c>
      <c r="G45" s="498">
        <v>732</v>
      </c>
      <c r="H45" s="500">
        <v>5.970636215334421E-3</v>
      </c>
      <c r="I45" s="498">
        <v>0</v>
      </c>
      <c r="J45" s="500">
        <v>0</v>
      </c>
      <c r="K45" s="498">
        <v>51</v>
      </c>
      <c r="L45" s="500">
        <v>1.1177102281443819E-3</v>
      </c>
      <c r="M45" s="498">
        <v>542</v>
      </c>
      <c r="N45" s="500">
        <v>7.1955817534915829E-3</v>
      </c>
      <c r="O45" s="498">
        <v>158</v>
      </c>
      <c r="P45" s="500">
        <v>1.8498138478469572E-3</v>
      </c>
      <c r="Q45" s="498">
        <v>54</v>
      </c>
      <c r="R45" s="500">
        <v>4.5462199023404617E-3</v>
      </c>
      <c r="S45" s="498">
        <v>151</v>
      </c>
      <c r="T45" s="500">
        <v>2.0240472903234456E-3</v>
      </c>
      <c r="U45" s="498">
        <v>82</v>
      </c>
      <c r="V45" s="500">
        <v>3.4889163085563544E-3</v>
      </c>
      <c r="W45" s="498">
        <v>0</v>
      </c>
      <c r="X45" s="500">
        <v>0</v>
      </c>
      <c r="Y45" s="380">
        <f t="shared" si="2"/>
        <v>4669</v>
      </c>
      <c r="Z45" s="193">
        <f>Y45/$Y$46</f>
        <v>6.4483250099438725E-3</v>
      </c>
    </row>
    <row r="46" spans="2:26" ht="20.100000000000001" customHeight="1" thickBot="1" x14ac:dyDescent="0.3">
      <c r="B46" s="363" t="s">
        <v>114</v>
      </c>
      <c r="C46" s="301">
        <f t="shared" ref="C46:Z46" si="3">SUM(C42:C45)</f>
        <v>100120</v>
      </c>
      <c r="D46" s="293">
        <f t="shared" si="3"/>
        <v>1</v>
      </c>
      <c r="E46" s="301">
        <f t="shared" si="3"/>
        <v>113445</v>
      </c>
      <c r="F46" s="293">
        <f t="shared" si="3"/>
        <v>0.99999999999999989</v>
      </c>
      <c r="G46" s="301">
        <f t="shared" si="3"/>
        <v>122600</v>
      </c>
      <c r="H46" s="293">
        <f t="shared" si="3"/>
        <v>1</v>
      </c>
      <c r="I46" s="301">
        <f t="shared" si="3"/>
        <v>56827</v>
      </c>
      <c r="J46" s="293">
        <f t="shared" si="3"/>
        <v>0.99999999999999989</v>
      </c>
      <c r="K46" s="301">
        <f t="shared" si="3"/>
        <v>45629</v>
      </c>
      <c r="L46" s="293">
        <f t="shared" si="3"/>
        <v>0.99999999999999989</v>
      </c>
      <c r="M46" s="301">
        <f t="shared" si="3"/>
        <v>75324</v>
      </c>
      <c r="N46" s="293">
        <f t="shared" si="3"/>
        <v>1</v>
      </c>
      <c r="O46" s="301">
        <f t="shared" si="3"/>
        <v>85414</v>
      </c>
      <c r="P46" s="293">
        <f t="shared" si="3"/>
        <v>1</v>
      </c>
      <c r="Q46" s="301">
        <f t="shared" si="3"/>
        <v>11878</v>
      </c>
      <c r="R46" s="293">
        <f t="shared" si="3"/>
        <v>1</v>
      </c>
      <c r="S46" s="301">
        <f t="shared" si="3"/>
        <v>74603</v>
      </c>
      <c r="T46" s="293">
        <f t="shared" si="3"/>
        <v>1</v>
      </c>
      <c r="U46" s="301">
        <f t="shared" si="3"/>
        <v>23503</v>
      </c>
      <c r="V46" s="293">
        <f t="shared" si="3"/>
        <v>0.99999999999999989</v>
      </c>
      <c r="W46" s="301">
        <f t="shared" si="3"/>
        <v>14721</v>
      </c>
      <c r="X46" s="293">
        <f t="shared" si="3"/>
        <v>0.99999999999999989</v>
      </c>
      <c r="Y46" s="301">
        <f t="shared" si="3"/>
        <v>724064</v>
      </c>
      <c r="Z46" s="294">
        <f t="shared" si="3"/>
        <v>1</v>
      </c>
    </row>
    <row r="49" spans="2:26" ht="15.6" x14ac:dyDescent="0.3">
      <c r="B49" s="370" t="s">
        <v>578</v>
      </c>
      <c r="C49" s="370"/>
      <c r="D49" s="375"/>
    </row>
    <row r="50" spans="2:26" s="333" customFormat="1" ht="15.6" x14ac:dyDescent="0.3">
      <c r="B50" s="377" t="s">
        <v>473</v>
      </c>
      <c r="C50" s="377"/>
    </row>
    <row r="51" spans="2:26" ht="13.8" thickBot="1" x14ac:dyDescent="0.3">
      <c r="B51" s="338"/>
      <c r="C51" s="338"/>
      <c r="D51" s="338"/>
      <c r="E51" s="338"/>
    </row>
    <row r="52" spans="2:26" ht="30" customHeight="1" x14ac:dyDescent="0.25">
      <c r="B52" s="614" t="s">
        <v>474</v>
      </c>
      <c r="C52" s="616" t="s">
        <v>184</v>
      </c>
      <c r="D52" s="616"/>
      <c r="E52" s="616" t="s">
        <v>185</v>
      </c>
      <c r="F52" s="616"/>
      <c r="G52" s="616" t="s">
        <v>186</v>
      </c>
      <c r="H52" s="616"/>
      <c r="I52" s="616" t="s">
        <v>187</v>
      </c>
      <c r="J52" s="616"/>
      <c r="K52" s="616" t="s">
        <v>188</v>
      </c>
      <c r="L52" s="616"/>
      <c r="M52" s="616" t="s">
        <v>575</v>
      </c>
      <c r="N52" s="616"/>
      <c r="O52" s="616" t="s">
        <v>189</v>
      </c>
      <c r="P52" s="616"/>
      <c r="Q52" s="616" t="s">
        <v>190</v>
      </c>
      <c r="R52" s="616"/>
      <c r="S52" s="616" t="s">
        <v>191</v>
      </c>
      <c r="T52" s="616"/>
      <c r="U52" s="616" t="s">
        <v>192</v>
      </c>
      <c r="V52" s="616"/>
      <c r="W52" s="616" t="s">
        <v>193</v>
      </c>
      <c r="X52" s="616"/>
      <c r="Y52" s="616" t="s">
        <v>119</v>
      </c>
      <c r="Z52" s="639"/>
    </row>
    <row r="53" spans="2:26" ht="30" customHeight="1" x14ac:dyDescent="0.25">
      <c r="B53" s="615"/>
      <c r="C53" s="307" t="s">
        <v>165</v>
      </c>
      <c r="D53" s="340" t="s">
        <v>169</v>
      </c>
      <c r="E53" s="307" t="s">
        <v>165</v>
      </c>
      <c r="F53" s="340" t="s">
        <v>169</v>
      </c>
      <c r="G53" s="307" t="s">
        <v>165</v>
      </c>
      <c r="H53" s="340" t="s">
        <v>169</v>
      </c>
      <c r="I53" s="307" t="s">
        <v>165</v>
      </c>
      <c r="J53" s="340" t="s">
        <v>169</v>
      </c>
      <c r="K53" s="307" t="s">
        <v>165</v>
      </c>
      <c r="L53" s="340" t="s">
        <v>169</v>
      </c>
      <c r="M53" s="307" t="s">
        <v>165</v>
      </c>
      <c r="N53" s="340" t="s">
        <v>169</v>
      </c>
      <c r="O53" s="307" t="s">
        <v>165</v>
      </c>
      <c r="P53" s="340" t="s">
        <v>169</v>
      </c>
      <c r="Q53" s="307" t="s">
        <v>165</v>
      </c>
      <c r="R53" s="340" t="s">
        <v>169</v>
      </c>
      <c r="S53" s="307" t="s">
        <v>165</v>
      </c>
      <c r="T53" s="340" t="s">
        <v>169</v>
      </c>
      <c r="U53" s="307" t="s">
        <v>165</v>
      </c>
      <c r="V53" s="340" t="s">
        <v>169</v>
      </c>
      <c r="W53" s="307" t="s">
        <v>165</v>
      </c>
      <c r="X53" s="340" t="s">
        <v>169</v>
      </c>
      <c r="Y53" s="307" t="s">
        <v>165</v>
      </c>
      <c r="Z53" s="544" t="s">
        <v>169</v>
      </c>
    </row>
    <row r="54" spans="2:26" ht="15" customHeight="1" x14ac:dyDescent="0.25">
      <c r="B54" s="147" t="s">
        <v>475</v>
      </c>
      <c r="C54" s="503">
        <v>371</v>
      </c>
      <c r="D54" s="504">
        <v>2.4438442790330018E-2</v>
      </c>
      <c r="E54" s="503">
        <v>649</v>
      </c>
      <c r="F54" s="504">
        <v>2.7872020614129269E-2</v>
      </c>
      <c r="G54" s="503">
        <v>932</v>
      </c>
      <c r="H54" s="504">
        <v>3.2461425934310895E-2</v>
      </c>
      <c r="I54" s="503">
        <v>491</v>
      </c>
      <c r="J54" s="504">
        <v>3.0185663346858477E-2</v>
      </c>
      <c r="K54" s="503">
        <v>552</v>
      </c>
      <c r="L54" s="504">
        <v>4.0810291290847255E-2</v>
      </c>
      <c r="M54" s="503">
        <v>3541</v>
      </c>
      <c r="N54" s="504">
        <v>0.10161271808999081</v>
      </c>
      <c r="O54" s="503">
        <v>1581</v>
      </c>
      <c r="P54" s="504">
        <v>4.4852336236488981E-2</v>
      </c>
      <c r="Q54" s="503">
        <v>280</v>
      </c>
      <c r="R54" s="504">
        <v>7.476635514018691E-2</v>
      </c>
      <c r="S54" s="503">
        <v>1154</v>
      </c>
      <c r="T54" s="504">
        <v>3.4410782442748089E-2</v>
      </c>
      <c r="U54" s="503">
        <v>142</v>
      </c>
      <c r="V54" s="504">
        <v>1.5061518879932118E-2</v>
      </c>
      <c r="W54" s="503">
        <v>307</v>
      </c>
      <c r="X54" s="504">
        <v>5.3095814597025254E-2</v>
      </c>
      <c r="Y54" s="380">
        <f>C54+E54+G54+I54+K54+M54+O54+Q54+S54+U54+W54</f>
        <v>10000</v>
      </c>
      <c r="Z54" s="193">
        <f>Y54/$Y$58</f>
        <v>4.5546259058012267E-2</v>
      </c>
    </row>
    <row r="55" spans="2:26" ht="15" customHeight="1" x14ac:dyDescent="0.25">
      <c r="B55" s="147" t="s">
        <v>476</v>
      </c>
      <c r="C55" s="501">
        <v>14221</v>
      </c>
      <c r="D55" s="504">
        <v>0.93676305908701663</v>
      </c>
      <c r="E55" s="501">
        <v>22175</v>
      </c>
      <c r="F55" s="504">
        <v>0.95232982606828431</v>
      </c>
      <c r="G55" s="501">
        <v>26376</v>
      </c>
      <c r="H55" s="504">
        <v>0.91867228588345928</v>
      </c>
      <c r="I55" s="501">
        <v>15340</v>
      </c>
      <c r="J55" s="504">
        <v>0.94307143735398991</v>
      </c>
      <c r="K55" s="501">
        <v>12810</v>
      </c>
      <c r="L55" s="504">
        <v>0.94706491202129228</v>
      </c>
      <c r="M55" s="501">
        <v>30985</v>
      </c>
      <c r="N55" s="504">
        <v>0.8891471533516988</v>
      </c>
      <c r="O55" s="501">
        <v>33258</v>
      </c>
      <c r="P55" s="504">
        <v>0.94351612811710972</v>
      </c>
      <c r="Q55" s="501">
        <v>3405</v>
      </c>
      <c r="R55" s="504">
        <v>0.90921228304405877</v>
      </c>
      <c r="S55" s="501">
        <v>31577</v>
      </c>
      <c r="T55" s="504">
        <v>0.94158516221374045</v>
      </c>
      <c r="U55" s="501">
        <v>9134</v>
      </c>
      <c r="V55" s="504">
        <v>0.96881629189647855</v>
      </c>
      <c r="W55" s="501">
        <v>4833</v>
      </c>
      <c r="X55" s="504">
        <v>0.83586994119681768</v>
      </c>
      <c r="Y55" s="380">
        <f t="shared" ref="Y55:Y57" si="4">C55+E55+G55+I55+K55+M55+O55+Q55+S55+U55+W55</f>
        <v>204114</v>
      </c>
      <c r="Z55" s="193">
        <f>Y55/$Y$58</f>
        <v>0.92966291213671171</v>
      </c>
    </row>
    <row r="56" spans="2:26" ht="15" customHeight="1" x14ac:dyDescent="0.25">
      <c r="B56" s="147" t="s">
        <v>477</v>
      </c>
      <c r="C56" s="502">
        <v>130</v>
      </c>
      <c r="D56" s="504">
        <v>8.5633357486331607E-3</v>
      </c>
      <c r="E56" s="502">
        <v>112</v>
      </c>
      <c r="F56" s="504">
        <v>4.809963495812755E-3</v>
      </c>
      <c r="G56" s="502">
        <v>454</v>
      </c>
      <c r="H56" s="504">
        <v>1.5812754693323116E-2</v>
      </c>
      <c r="I56" s="502">
        <v>435</v>
      </c>
      <c r="J56" s="504">
        <v>2.6742899299151603E-2</v>
      </c>
      <c r="K56" s="502">
        <v>90</v>
      </c>
      <c r="L56" s="504">
        <v>6.653851840899009E-3</v>
      </c>
      <c r="M56" s="502">
        <v>239</v>
      </c>
      <c r="N56" s="504">
        <v>6.8583562901744716E-3</v>
      </c>
      <c r="O56" s="502">
        <v>367</v>
      </c>
      <c r="P56" s="504">
        <v>1.0411642883486056E-2</v>
      </c>
      <c r="Q56" s="502">
        <v>49</v>
      </c>
      <c r="R56" s="504">
        <v>1.3084112149532711E-2</v>
      </c>
      <c r="S56" s="502">
        <v>542</v>
      </c>
      <c r="T56" s="504">
        <v>1.6161736641221374E-2</v>
      </c>
      <c r="U56" s="502">
        <v>128</v>
      </c>
      <c r="V56" s="504">
        <v>1.3576580398812049E-2</v>
      </c>
      <c r="W56" s="502">
        <v>642</v>
      </c>
      <c r="X56" s="504">
        <v>0.11103424420615704</v>
      </c>
      <c r="Y56" s="380">
        <f t="shared" si="4"/>
        <v>3188</v>
      </c>
      <c r="Z56" s="193">
        <f>Y56/$Y$58</f>
        <v>1.4520147387694311E-2</v>
      </c>
    </row>
    <row r="57" spans="2:26" ht="15" customHeight="1" x14ac:dyDescent="0.25">
      <c r="B57" s="147" t="s">
        <v>478</v>
      </c>
      <c r="C57" s="502">
        <v>459</v>
      </c>
      <c r="D57" s="504">
        <v>3.0235162374020158E-2</v>
      </c>
      <c r="E57" s="502">
        <v>349</v>
      </c>
      <c r="F57" s="504">
        <v>1.4988189821773674E-2</v>
      </c>
      <c r="G57" s="502">
        <v>949</v>
      </c>
      <c r="H57" s="504">
        <v>3.3053533488906689E-2</v>
      </c>
      <c r="I57" s="502">
        <v>0</v>
      </c>
      <c r="J57" s="504">
        <v>0</v>
      </c>
      <c r="K57" s="502">
        <v>74</v>
      </c>
      <c r="L57" s="504">
        <v>5.4709448469614074E-3</v>
      </c>
      <c r="M57" s="502">
        <v>83</v>
      </c>
      <c r="N57" s="504">
        <v>2.3817722681359044E-3</v>
      </c>
      <c r="O57" s="502">
        <v>43</v>
      </c>
      <c r="P57" s="504">
        <v>1.21989276291526E-3</v>
      </c>
      <c r="Q57" s="502">
        <v>11</v>
      </c>
      <c r="R57" s="504">
        <v>2.9372496662216289E-3</v>
      </c>
      <c r="S57" s="502">
        <v>263</v>
      </c>
      <c r="T57" s="504">
        <v>7.842318702290076E-3</v>
      </c>
      <c r="U57" s="502">
        <v>24</v>
      </c>
      <c r="V57" s="504">
        <v>2.5456088247772591E-3</v>
      </c>
      <c r="W57" s="502">
        <v>0</v>
      </c>
      <c r="X57" s="504">
        <v>0</v>
      </c>
      <c r="Y57" s="380">
        <f t="shared" si="4"/>
        <v>2255</v>
      </c>
      <c r="Z57" s="193">
        <f>Y57/$Y$58</f>
        <v>1.0270681417581766E-2</v>
      </c>
    </row>
    <row r="58" spans="2:26" ht="20.100000000000001" customHeight="1" thickBot="1" x14ac:dyDescent="0.3">
      <c r="B58" s="363" t="s">
        <v>114</v>
      </c>
      <c r="C58" s="301">
        <f t="shared" ref="C58:Z58" si="5">SUM(C54:C57)</f>
        <v>15181</v>
      </c>
      <c r="D58" s="293">
        <f t="shared" si="5"/>
        <v>0.99999999999999989</v>
      </c>
      <c r="E58" s="301">
        <f t="shared" si="5"/>
        <v>23285</v>
      </c>
      <c r="F58" s="293">
        <f t="shared" si="5"/>
        <v>1</v>
      </c>
      <c r="G58" s="301">
        <f t="shared" si="5"/>
        <v>28711</v>
      </c>
      <c r="H58" s="293">
        <f t="shared" si="5"/>
        <v>1</v>
      </c>
      <c r="I58" s="301">
        <f t="shared" si="5"/>
        <v>16266</v>
      </c>
      <c r="J58" s="293">
        <f t="shared" si="5"/>
        <v>1</v>
      </c>
      <c r="K58" s="301">
        <f t="shared" si="5"/>
        <v>13526</v>
      </c>
      <c r="L58" s="293">
        <f t="shared" si="5"/>
        <v>1</v>
      </c>
      <c r="M58" s="301">
        <f t="shared" si="5"/>
        <v>34848</v>
      </c>
      <c r="N58" s="293">
        <f t="shared" si="5"/>
        <v>1</v>
      </c>
      <c r="O58" s="301">
        <f t="shared" si="5"/>
        <v>35249</v>
      </c>
      <c r="P58" s="293">
        <f t="shared" si="5"/>
        <v>1</v>
      </c>
      <c r="Q58" s="301">
        <f t="shared" si="5"/>
        <v>3745</v>
      </c>
      <c r="R58" s="293">
        <f t="shared" si="5"/>
        <v>1</v>
      </c>
      <c r="S58" s="301">
        <f t="shared" si="5"/>
        <v>33536</v>
      </c>
      <c r="T58" s="293">
        <f t="shared" si="5"/>
        <v>1</v>
      </c>
      <c r="U58" s="301">
        <f t="shared" si="5"/>
        <v>9428</v>
      </c>
      <c r="V58" s="293">
        <f t="shared" si="5"/>
        <v>1</v>
      </c>
      <c r="W58" s="301">
        <f t="shared" si="5"/>
        <v>5782</v>
      </c>
      <c r="X58" s="293">
        <f t="shared" si="5"/>
        <v>1</v>
      </c>
      <c r="Y58" s="301">
        <f t="shared" si="5"/>
        <v>219557</v>
      </c>
      <c r="Z58" s="294">
        <f t="shared" si="5"/>
        <v>1</v>
      </c>
    </row>
  </sheetData>
  <mergeCells count="54">
    <mergeCell ref="S40:T40"/>
    <mergeCell ref="U40:V40"/>
    <mergeCell ref="W40:X40"/>
    <mergeCell ref="Y40:Z40"/>
    <mergeCell ref="B52:B53"/>
    <mergeCell ref="C52:D52"/>
    <mergeCell ref="E52:F52"/>
    <mergeCell ref="G52:H52"/>
    <mergeCell ref="I52:J52"/>
    <mergeCell ref="K52:L52"/>
    <mergeCell ref="Y52:Z52"/>
    <mergeCell ref="M52:N52"/>
    <mergeCell ref="O52:P52"/>
    <mergeCell ref="Q52:R52"/>
    <mergeCell ref="S52:T52"/>
    <mergeCell ref="U52:V52"/>
    <mergeCell ref="W52:X52"/>
    <mergeCell ref="Y28:Z28"/>
    <mergeCell ref="B40:B41"/>
    <mergeCell ref="C40:D40"/>
    <mergeCell ref="E40:F40"/>
    <mergeCell ref="G40:H40"/>
    <mergeCell ref="I40:J40"/>
    <mergeCell ref="K40:L40"/>
    <mergeCell ref="M40:N40"/>
    <mergeCell ref="O40:P40"/>
    <mergeCell ref="Q40:R40"/>
    <mergeCell ref="M28:N28"/>
    <mergeCell ref="O28:P28"/>
    <mergeCell ref="Q28:R28"/>
    <mergeCell ref="S28:T28"/>
    <mergeCell ref="U28:V28"/>
    <mergeCell ref="W28:X28"/>
    <mergeCell ref="B28:B29"/>
    <mergeCell ref="C28:D28"/>
    <mergeCell ref="E28:F28"/>
    <mergeCell ref="G28:H28"/>
    <mergeCell ref="I28:J28"/>
    <mergeCell ref="K28:L28"/>
    <mergeCell ref="C7:E7"/>
    <mergeCell ref="F7:H7"/>
    <mergeCell ref="I7:K7"/>
    <mergeCell ref="L7:N7"/>
    <mergeCell ref="C8:E8"/>
    <mergeCell ref="F8:H8"/>
    <mergeCell ref="I8:K8"/>
    <mergeCell ref="L8:N8"/>
    <mergeCell ref="B5:B6"/>
    <mergeCell ref="C5:H5"/>
    <mergeCell ref="I5:N5"/>
    <mergeCell ref="C6:E6"/>
    <mergeCell ref="F6:H6"/>
    <mergeCell ref="I6:K6"/>
    <mergeCell ref="L6:N6"/>
  </mergeCells>
  <hyperlinks>
    <hyperlink ref="A1" location="Index!A1" display="Index"/>
  </hyperlinks>
  <pageMargins left="0.78740157499999996" right="0.78740157499999996" top="0.984251969" bottom="0.984251969"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W56"/>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65.88671875" customWidth="1"/>
    <col min="3" max="3" width="11.33203125" customWidth="1"/>
    <col min="4" max="5" width="10.6640625" customWidth="1"/>
    <col min="6" max="6" width="11.33203125" customWidth="1"/>
    <col min="7" max="8" width="10.6640625" customWidth="1"/>
    <col min="9" max="9" width="11.33203125" customWidth="1"/>
    <col min="10" max="11" width="10.6640625" customWidth="1"/>
    <col min="12" max="12" width="11.33203125" customWidth="1"/>
    <col min="13" max="14" width="10.6640625" style="13" customWidth="1"/>
    <col min="15" max="15" width="11.33203125" style="13" customWidth="1"/>
    <col min="16" max="18" width="10.6640625" customWidth="1"/>
    <col min="19" max="19" width="11.44140625" customWidth="1"/>
    <col min="20" max="23" width="10.6640625" customWidth="1"/>
  </cols>
  <sheetData>
    <row r="1" spans="1:20" x14ac:dyDescent="0.25">
      <c r="A1" s="34" t="s">
        <v>109</v>
      </c>
    </row>
    <row r="2" spans="1:20" x14ac:dyDescent="0.25">
      <c r="B2" s="1"/>
      <c r="C2" s="1"/>
      <c r="D2" s="1"/>
      <c r="E2" s="7"/>
      <c r="F2" s="7"/>
      <c r="G2" s="7"/>
      <c r="H2" s="7"/>
      <c r="I2" s="7"/>
      <c r="J2" s="7"/>
      <c r="K2" s="7"/>
    </row>
    <row r="3" spans="1:20" s="22" customFormat="1" ht="15.6" x14ac:dyDescent="0.3">
      <c r="A3" s="36" t="s">
        <v>42</v>
      </c>
      <c r="B3" s="39" t="s">
        <v>142</v>
      </c>
      <c r="C3" s="39"/>
      <c r="D3" s="39"/>
      <c r="L3" s="23"/>
      <c r="M3" s="40"/>
      <c r="N3" s="40"/>
      <c r="O3" s="38"/>
    </row>
    <row r="4" spans="1:20" ht="13.8" thickBot="1" x14ac:dyDescent="0.3">
      <c r="E4" s="14"/>
      <c r="F4" s="14"/>
      <c r="G4" s="14"/>
      <c r="H4" s="14"/>
      <c r="I4" s="14"/>
      <c r="J4" s="14"/>
      <c r="K4" s="14"/>
      <c r="O4"/>
    </row>
    <row r="5" spans="1:20" ht="20.100000000000001" customHeight="1" x14ac:dyDescent="0.25">
      <c r="A5" s="13"/>
      <c r="B5" s="758" t="s">
        <v>327</v>
      </c>
      <c r="C5" s="590" t="s">
        <v>160</v>
      </c>
      <c r="D5" s="670"/>
      <c r="E5" s="670"/>
      <c r="F5" s="670"/>
      <c r="G5" s="670"/>
      <c r="H5" s="670"/>
      <c r="I5" s="590" t="s">
        <v>162</v>
      </c>
      <c r="J5" s="671"/>
      <c r="K5" s="671"/>
      <c r="L5" s="671"/>
      <c r="M5" s="671"/>
      <c r="N5" s="671"/>
      <c r="O5" s="590" t="s">
        <v>161</v>
      </c>
      <c r="P5" s="590"/>
      <c r="Q5" s="590"/>
      <c r="R5" s="590"/>
      <c r="S5" s="642" t="s">
        <v>163</v>
      </c>
      <c r="T5" s="643"/>
    </row>
    <row r="6" spans="1:20" ht="20.100000000000001" customHeight="1" x14ac:dyDescent="0.25">
      <c r="A6" s="13"/>
      <c r="B6" s="759"/>
      <c r="C6" s="599" t="s">
        <v>165</v>
      </c>
      <c r="D6" s="601"/>
      <c r="E6" s="599" t="s">
        <v>169</v>
      </c>
      <c r="F6" s="601"/>
      <c r="G6" s="599" t="s">
        <v>168</v>
      </c>
      <c r="H6" s="601"/>
      <c r="I6" s="599" t="s">
        <v>165</v>
      </c>
      <c r="J6" s="601"/>
      <c r="K6" s="599" t="s">
        <v>169</v>
      </c>
      <c r="L6" s="601"/>
      <c r="M6" s="599" t="s">
        <v>168</v>
      </c>
      <c r="N6" s="601"/>
      <c r="O6" s="599" t="s">
        <v>165</v>
      </c>
      <c r="P6" s="601"/>
      <c r="Q6" s="599" t="s">
        <v>169</v>
      </c>
      <c r="R6" s="601"/>
      <c r="S6" s="644"/>
      <c r="T6" s="645"/>
    </row>
    <row r="7" spans="1:20" s="12" customFormat="1" ht="66.900000000000006" customHeight="1" x14ac:dyDescent="0.25">
      <c r="A7" s="37"/>
      <c r="B7" s="364" t="s">
        <v>594</v>
      </c>
      <c r="C7" s="576" t="s">
        <v>587</v>
      </c>
      <c r="D7" s="601"/>
      <c r="E7" s="604" t="s">
        <v>544</v>
      </c>
      <c r="F7" s="605"/>
      <c r="G7" s="628" t="s">
        <v>542</v>
      </c>
      <c r="H7" s="628"/>
      <c r="I7" s="576" t="s">
        <v>565</v>
      </c>
      <c r="J7" s="627"/>
      <c r="K7" s="576" t="s">
        <v>122</v>
      </c>
      <c r="L7" s="576"/>
      <c r="M7" s="628" t="s">
        <v>194</v>
      </c>
      <c r="N7" s="628"/>
      <c r="O7" s="576" t="s">
        <v>595</v>
      </c>
      <c r="P7" s="601"/>
      <c r="Q7" s="576" t="s">
        <v>122</v>
      </c>
      <c r="R7" s="576"/>
      <c r="S7" s="620" t="s">
        <v>545</v>
      </c>
      <c r="T7" s="621"/>
    </row>
    <row r="8" spans="1:20" s="12" customFormat="1" ht="30" customHeight="1" thickBot="1" x14ac:dyDescent="0.3">
      <c r="A8" s="37"/>
      <c r="B8" s="116" t="s">
        <v>159</v>
      </c>
      <c r="C8" s="584" t="s">
        <v>117</v>
      </c>
      <c r="D8" s="622"/>
      <c r="E8" s="610">
        <v>1</v>
      </c>
      <c r="F8" s="622"/>
      <c r="G8" s="619" t="s">
        <v>180</v>
      </c>
      <c r="H8" s="619"/>
      <c r="I8" s="584" t="s">
        <v>117</v>
      </c>
      <c r="J8" s="622"/>
      <c r="K8" s="610">
        <v>1</v>
      </c>
      <c r="L8" s="622"/>
      <c r="M8" s="619" t="s">
        <v>179</v>
      </c>
      <c r="N8" s="619"/>
      <c r="O8" s="584" t="s">
        <v>117</v>
      </c>
      <c r="P8" s="622"/>
      <c r="Q8" s="610">
        <v>1</v>
      </c>
      <c r="R8" s="622"/>
      <c r="S8" s="625" t="s">
        <v>546</v>
      </c>
      <c r="T8" s="629"/>
    </row>
    <row r="9" spans="1:20" s="12" customFormat="1" ht="21.9" customHeight="1" x14ac:dyDescent="0.25">
      <c r="A9" s="35"/>
      <c r="O9" s="37"/>
    </row>
    <row r="10" spans="1:20" s="17" customFormat="1" ht="15" customHeight="1" x14ac:dyDescent="0.3">
      <c r="B10" s="339" t="s">
        <v>531</v>
      </c>
      <c r="C10" s="27"/>
      <c r="D10" s="339" t="s">
        <v>532</v>
      </c>
      <c r="F10" s="27"/>
    </row>
    <row r="11" spans="1:20" s="17" customFormat="1" ht="15" customHeight="1" x14ac:dyDescent="0.25">
      <c r="B11" s="27"/>
      <c r="C11" s="27"/>
      <c r="D11" s="27"/>
      <c r="F11" s="27"/>
    </row>
    <row r="12" spans="1:20" s="17" customFormat="1" ht="15" customHeight="1" x14ac:dyDescent="0.25">
      <c r="A12" s="62"/>
      <c r="B12" s="62" t="s">
        <v>2</v>
      </c>
      <c r="C12" s="27"/>
      <c r="D12" s="369" t="s">
        <v>503</v>
      </c>
      <c r="F12" s="27"/>
    </row>
    <row r="13" spans="1:20" s="17" customFormat="1" ht="15" customHeight="1" x14ac:dyDescent="0.25">
      <c r="B13" s="67" t="s">
        <v>0</v>
      </c>
      <c r="D13" s="369" t="s">
        <v>510</v>
      </c>
      <c r="F13" s="63"/>
    </row>
    <row r="14" spans="1:20" s="17" customFormat="1" ht="15" customHeight="1" x14ac:dyDescent="0.25">
      <c r="B14" s="67" t="s">
        <v>43</v>
      </c>
      <c r="D14" s="369" t="s">
        <v>505</v>
      </c>
      <c r="F14" s="66"/>
    </row>
    <row r="15" spans="1:20" s="17" customFormat="1" ht="15" customHeight="1" x14ac:dyDescent="0.25">
      <c r="A15" s="129"/>
      <c r="B15" s="74" t="s">
        <v>24</v>
      </c>
      <c r="D15" s="369" t="s">
        <v>495</v>
      </c>
      <c r="F15" s="65"/>
    </row>
    <row r="16" spans="1:20" s="17" customFormat="1" ht="15" customHeight="1" x14ac:dyDescent="0.25">
      <c r="A16" s="14"/>
      <c r="B16" s="67" t="s">
        <v>36</v>
      </c>
      <c r="E16" s="60"/>
      <c r="F16" s="65"/>
    </row>
    <row r="17" spans="1:23" s="17" customFormat="1" ht="15" customHeight="1" x14ac:dyDescent="0.25">
      <c r="A17" s="14"/>
      <c r="B17" s="60" t="s">
        <v>33</v>
      </c>
      <c r="E17" s="60"/>
      <c r="F17" s="65"/>
    </row>
    <row r="18" spans="1:23" s="17" customFormat="1" ht="15" customHeight="1" x14ac:dyDescent="0.25">
      <c r="A18" s="14"/>
      <c r="B18" s="60" t="s">
        <v>34</v>
      </c>
      <c r="E18" s="60"/>
      <c r="F18" s="65"/>
    </row>
    <row r="19" spans="1:23" s="17" customFormat="1" ht="15" customHeight="1" x14ac:dyDescent="0.25">
      <c r="A19" s="14"/>
      <c r="B19" s="60" t="s">
        <v>35</v>
      </c>
      <c r="E19" s="60"/>
      <c r="F19" s="65"/>
    </row>
    <row r="20" spans="1:23" s="17" customFormat="1" ht="15" customHeight="1" x14ac:dyDescent="0.25">
      <c r="A20" s="14"/>
      <c r="B20" s="60" t="s">
        <v>22</v>
      </c>
      <c r="E20" s="60"/>
      <c r="F20" s="65"/>
    </row>
    <row r="21" spans="1:23" s="17" customFormat="1" ht="15" customHeight="1" x14ac:dyDescent="0.25">
      <c r="A21" s="24"/>
      <c r="B21" s="60" t="s">
        <v>32</v>
      </c>
      <c r="E21" s="60"/>
      <c r="F21" s="65"/>
    </row>
    <row r="22" spans="1:23" s="17" customFormat="1" ht="15" customHeight="1" x14ac:dyDescent="0.25">
      <c r="B22" s="67"/>
      <c r="E22" s="60"/>
      <c r="F22" s="65"/>
    </row>
    <row r="23" spans="1:23" s="17" customFormat="1" x14ac:dyDescent="0.25">
      <c r="A23" s="49"/>
      <c r="O23" s="49"/>
    </row>
    <row r="24" spans="1:23" s="17" customFormat="1" ht="15.6" x14ac:dyDescent="0.25">
      <c r="A24" s="49"/>
      <c r="B24" s="371" t="s">
        <v>534</v>
      </c>
      <c r="C24" s="188"/>
      <c r="D24" s="27"/>
      <c r="E24" s="27"/>
      <c r="F24" s="27"/>
      <c r="G24" s="27"/>
      <c r="H24" s="27"/>
      <c r="I24" s="27"/>
      <c r="J24" s="27"/>
      <c r="K24" s="27"/>
      <c r="L24" s="27"/>
      <c r="S24" s="49"/>
      <c r="T24" s="49"/>
      <c r="U24" s="49"/>
      <c r="V24" s="49"/>
      <c r="W24" s="49"/>
    </row>
    <row r="25" spans="1:23" ht="13.8" thickBot="1" x14ac:dyDescent="0.3">
      <c r="M25"/>
      <c r="N25"/>
      <c r="O25"/>
    </row>
    <row r="26" spans="1:23" ht="30" customHeight="1" x14ac:dyDescent="0.25">
      <c r="A26"/>
      <c r="B26" s="760" t="s">
        <v>327</v>
      </c>
      <c r="C26" s="616" t="s">
        <v>196</v>
      </c>
      <c r="D26" s="616"/>
      <c r="E26" s="617"/>
      <c r="F26" s="618" t="s">
        <v>177</v>
      </c>
      <c r="G26" s="618"/>
      <c r="H26" s="618"/>
      <c r="I26" s="616" t="s">
        <v>176</v>
      </c>
      <c r="J26" s="616"/>
      <c r="K26" s="616"/>
      <c r="L26" s="618" t="s">
        <v>162</v>
      </c>
      <c r="M26" s="578"/>
      <c r="N26" s="578"/>
      <c r="O26" s="611" t="s">
        <v>161</v>
      </c>
      <c r="P26" s="611"/>
      <c r="Q26" s="639" t="s">
        <v>163</v>
      </c>
    </row>
    <row r="27" spans="1:23" ht="30" customHeight="1" x14ac:dyDescent="0.25">
      <c r="A27"/>
      <c r="B27" s="761"/>
      <c r="C27" s="307" t="s">
        <v>165</v>
      </c>
      <c r="D27" s="20" t="s">
        <v>169</v>
      </c>
      <c r="E27" s="20" t="s">
        <v>168</v>
      </c>
      <c r="F27" s="307" t="s">
        <v>165</v>
      </c>
      <c r="G27" s="20" t="s">
        <v>169</v>
      </c>
      <c r="H27" s="20" t="s">
        <v>168</v>
      </c>
      <c r="I27" s="307" t="s">
        <v>165</v>
      </c>
      <c r="J27" s="20" t="s">
        <v>169</v>
      </c>
      <c r="K27" s="20" t="s">
        <v>168</v>
      </c>
      <c r="L27" s="307" t="s">
        <v>165</v>
      </c>
      <c r="M27" s="20" t="s">
        <v>169</v>
      </c>
      <c r="N27" s="20" t="s">
        <v>168</v>
      </c>
      <c r="O27" s="307" t="s">
        <v>165</v>
      </c>
      <c r="P27" s="20" t="s">
        <v>169</v>
      </c>
      <c r="Q27" s="640"/>
    </row>
    <row r="28" spans="1:23" ht="15" customHeight="1" x14ac:dyDescent="0.25">
      <c r="A28"/>
      <c r="B28" s="147" t="s">
        <v>328</v>
      </c>
      <c r="C28" s="94">
        <v>19964</v>
      </c>
      <c r="D28" s="95">
        <f>C28/$C$47</f>
        <v>9.5280457865458117E-3</v>
      </c>
      <c r="E28" s="100">
        <v>11.6</v>
      </c>
      <c r="F28" s="94">
        <v>1864</v>
      </c>
      <c r="G28" s="95">
        <f>F28/$F$47</f>
        <v>2.5743580677951121E-3</v>
      </c>
      <c r="H28" s="100">
        <v>5</v>
      </c>
      <c r="I28" s="94">
        <v>10760</v>
      </c>
      <c r="J28" s="95">
        <f>I28/$I$47</f>
        <v>4.90077747464212E-2</v>
      </c>
      <c r="K28" s="100">
        <v>9.6</v>
      </c>
      <c r="L28" s="198">
        <f>C28+F28+I28</f>
        <v>32588</v>
      </c>
      <c r="M28" s="199">
        <f t="shared" ref="M28:M46" si="0">L28/$L$47</f>
        <v>1.0723585339343823E-2</v>
      </c>
      <c r="N28" s="207">
        <v>10.6</v>
      </c>
      <c r="O28" s="202">
        <v>98610</v>
      </c>
      <c r="P28" s="203">
        <f>O28/$O$47</f>
        <v>1.4923053431371585E-2</v>
      </c>
      <c r="Q28" s="204">
        <f>L28/O28</f>
        <v>0.33047358280093297</v>
      </c>
    </row>
    <row r="29" spans="1:23" ht="15" customHeight="1" x14ac:dyDescent="0.25">
      <c r="A29"/>
      <c r="B29" s="147" t="s">
        <v>596</v>
      </c>
      <c r="C29" s="94">
        <v>1615037</v>
      </c>
      <c r="D29" s="95">
        <f t="shared" ref="D29:D46" si="1">C29/$C$47</f>
        <v>0.77079475470675152</v>
      </c>
      <c r="E29" s="100">
        <v>2.2999999999999998</v>
      </c>
      <c r="F29" s="94">
        <v>609649</v>
      </c>
      <c r="G29" s="95">
        <f t="shared" ref="G29:G44" si="2">F29/$F$47</f>
        <v>0.84198220046846683</v>
      </c>
      <c r="H29" s="100">
        <v>5</v>
      </c>
      <c r="I29" s="94">
        <v>169746</v>
      </c>
      <c r="J29" s="95">
        <f t="shared" ref="J29:J45" si="3">I29/$I$47</f>
        <v>0.77312952900613507</v>
      </c>
      <c r="K29" s="100">
        <v>3.9</v>
      </c>
      <c r="L29" s="198">
        <f t="shared" ref="L29:L44" si="4">C29+F29+I29</f>
        <v>2394432</v>
      </c>
      <c r="M29" s="199">
        <f t="shared" si="0"/>
        <v>0.7879248769871029</v>
      </c>
      <c r="N29" s="207">
        <v>3.1</v>
      </c>
      <c r="O29" s="202">
        <v>5672456</v>
      </c>
      <c r="P29" s="203">
        <f t="shared" ref="P29:P46" si="5">O29/$O$47</f>
        <v>0.85843589874357906</v>
      </c>
      <c r="Q29" s="204">
        <f t="shared" ref="Q29:Q46" si="6">L29/O29</f>
        <v>0.42211557039843062</v>
      </c>
    </row>
    <row r="30" spans="1:23" ht="15" customHeight="1" x14ac:dyDescent="0.25">
      <c r="A30"/>
      <c r="B30" s="147" t="s">
        <v>329</v>
      </c>
      <c r="C30" s="94">
        <v>53</v>
      </c>
      <c r="D30" s="95">
        <f t="shared" si="1"/>
        <v>2.5294852068068926E-5</v>
      </c>
      <c r="E30" s="100">
        <v>1.7</v>
      </c>
      <c r="F30" s="94">
        <v>8</v>
      </c>
      <c r="G30" s="95">
        <f t="shared" si="2"/>
        <v>1.1048747072082026E-5</v>
      </c>
      <c r="H30" s="100">
        <v>8.3000000000000007</v>
      </c>
      <c r="I30" s="94">
        <v>2</v>
      </c>
      <c r="J30" s="95">
        <f t="shared" si="3"/>
        <v>9.1092518116024538E-6</v>
      </c>
      <c r="K30" s="100">
        <v>2.2999999999999998</v>
      </c>
      <c r="L30" s="198">
        <f t="shared" si="4"/>
        <v>63</v>
      </c>
      <c r="M30" s="199">
        <f t="shared" si="0"/>
        <v>2.0731124229123016E-5</v>
      </c>
      <c r="N30" s="207">
        <v>2.6</v>
      </c>
      <c r="O30" s="202">
        <v>115</v>
      </c>
      <c r="P30" s="203">
        <f t="shared" si="5"/>
        <v>1.7403418969756945E-5</v>
      </c>
      <c r="Q30" s="204">
        <f t="shared" si="6"/>
        <v>0.54782608695652169</v>
      </c>
    </row>
    <row r="31" spans="1:23" ht="15" customHeight="1" x14ac:dyDescent="0.25">
      <c r="A31"/>
      <c r="B31" s="147" t="s">
        <v>597</v>
      </c>
      <c r="C31" s="94">
        <v>3033</v>
      </c>
      <c r="D31" s="95">
        <f t="shared" si="1"/>
        <v>1.4475337041972272E-3</v>
      </c>
      <c r="E31" s="90">
        <v>3.6</v>
      </c>
      <c r="F31" s="94">
        <v>11574</v>
      </c>
      <c r="G31" s="95">
        <f t="shared" si="2"/>
        <v>1.5984774826534671E-2</v>
      </c>
      <c r="H31" s="100">
        <v>3.5</v>
      </c>
      <c r="I31" s="94">
        <v>807</v>
      </c>
      <c r="J31" s="95">
        <f t="shared" si="3"/>
        <v>3.6755831059815903E-3</v>
      </c>
      <c r="K31" s="90">
        <v>4</v>
      </c>
      <c r="L31" s="198">
        <f t="shared" si="4"/>
        <v>15414</v>
      </c>
      <c r="M31" s="199">
        <f t="shared" si="0"/>
        <v>5.0722150613920986E-3</v>
      </c>
      <c r="N31" s="207">
        <v>3.6</v>
      </c>
      <c r="O31" s="205">
        <v>65434</v>
      </c>
      <c r="P31" s="203">
        <f t="shared" si="5"/>
        <v>9.9023940597137029E-3</v>
      </c>
      <c r="Q31" s="204">
        <f t="shared" si="6"/>
        <v>0.23556560809365162</v>
      </c>
    </row>
    <row r="32" spans="1:23" ht="15" customHeight="1" x14ac:dyDescent="0.25">
      <c r="A32"/>
      <c r="B32" s="147" t="s">
        <v>598</v>
      </c>
      <c r="C32" s="94">
        <v>560</v>
      </c>
      <c r="D32" s="95">
        <f t="shared" si="1"/>
        <v>2.672663614739358E-4</v>
      </c>
      <c r="E32" s="90">
        <v>2.4</v>
      </c>
      <c r="F32" s="94">
        <v>1728</v>
      </c>
      <c r="G32" s="95">
        <f t="shared" si="2"/>
        <v>2.3865293675697178E-3</v>
      </c>
      <c r="H32" s="100">
        <v>2.7</v>
      </c>
      <c r="I32" s="94">
        <v>101</v>
      </c>
      <c r="J32" s="95">
        <f t="shared" si="3"/>
        <v>4.6001721648592392E-4</v>
      </c>
      <c r="K32" s="90">
        <v>3.9</v>
      </c>
      <c r="L32" s="198">
        <f t="shared" si="4"/>
        <v>2389</v>
      </c>
      <c r="M32" s="199">
        <f t="shared" si="0"/>
        <v>7.8613739338690303E-4</v>
      </c>
      <c r="N32" s="207">
        <v>2.7</v>
      </c>
      <c r="O32" s="205">
        <v>15466</v>
      </c>
      <c r="P32" s="203">
        <f t="shared" si="5"/>
        <v>2.3405328503153123E-3</v>
      </c>
      <c r="Q32" s="204">
        <f t="shared" si="6"/>
        <v>0.15446786499418078</v>
      </c>
    </row>
    <row r="33" spans="1:17" ht="15" customHeight="1" x14ac:dyDescent="0.25">
      <c r="A33"/>
      <c r="B33" s="147" t="s">
        <v>599</v>
      </c>
      <c r="C33" s="94">
        <v>2781</v>
      </c>
      <c r="D33" s="95">
        <f t="shared" si="1"/>
        <v>1.3272638415339562E-3</v>
      </c>
      <c r="E33" s="90">
        <v>2.4</v>
      </c>
      <c r="F33" s="94">
        <v>2301</v>
      </c>
      <c r="G33" s="95">
        <f t="shared" si="2"/>
        <v>3.1778958766075925E-3</v>
      </c>
      <c r="H33" s="100">
        <v>7.9</v>
      </c>
      <c r="I33" s="94">
        <v>447</v>
      </c>
      <c r="J33" s="95">
        <f t="shared" si="3"/>
        <v>2.0359177798931483E-3</v>
      </c>
      <c r="K33" s="100">
        <v>2.7</v>
      </c>
      <c r="L33" s="198">
        <f t="shared" si="4"/>
        <v>5529</v>
      </c>
      <c r="M33" s="199">
        <f t="shared" si="0"/>
        <v>1.8194029502035106E-3</v>
      </c>
      <c r="N33" s="207">
        <v>4.7</v>
      </c>
      <c r="O33" s="205">
        <v>7956</v>
      </c>
      <c r="P33" s="203">
        <f t="shared" si="5"/>
        <v>1.2040139245511848E-3</v>
      </c>
      <c r="Q33" s="204">
        <f t="shared" si="6"/>
        <v>0.69494720965309198</v>
      </c>
    </row>
    <row r="34" spans="1:17" ht="15" customHeight="1" x14ac:dyDescent="0.25">
      <c r="A34"/>
      <c r="B34" s="147" t="s">
        <v>341</v>
      </c>
      <c r="C34" s="94">
        <v>12843</v>
      </c>
      <c r="D34" s="95">
        <f t="shared" si="1"/>
        <v>6.1294676435888528E-3</v>
      </c>
      <c r="E34" s="90">
        <v>3</v>
      </c>
      <c r="F34" s="94">
        <v>41983</v>
      </c>
      <c r="G34" s="95">
        <f t="shared" si="2"/>
        <v>5.7982443540902463E-2</v>
      </c>
      <c r="H34" s="100">
        <v>5.9</v>
      </c>
      <c r="I34" s="94">
        <v>2366</v>
      </c>
      <c r="J34" s="95">
        <f t="shared" si="3"/>
        <v>1.0776244893125703E-2</v>
      </c>
      <c r="K34" s="100">
        <v>4.4000000000000004</v>
      </c>
      <c r="L34" s="198">
        <f t="shared" si="4"/>
        <v>57192</v>
      </c>
      <c r="M34" s="199">
        <f t="shared" si="0"/>
        <v>1.8819912014476248E-2</v>
      </c>
      <c r="N34" s="207">
        <v>5.2</v>
      </c>
      <c r="O34" s="205">
        <v>65713</v>
      </c>
      <c r="P34" s="203">
        <f t="shared" si="5"/>
        <v>9.9446162674751131E-3</v>
      </c>
      <c r="Q34" s="204">
        <f t="shared" si="6"/>
        <v>0.8703300716753154</v>
      </c>
    </row>
    <row r="35" spans="1:17" ht="15" customHeight="1" x14ac:dyDescent="0.25">
      <c r="A35"/>
      <c r="B35" s="147" t="s">
        <v>330</v>
      </c>
      <c r="C35" s="94">
        <v>1722</v>
      </c>
      <c r="D35" s="95">
        <f t="shared" si="1"/>
        <v>8.2184406153235263E-4</v>
      </c>
      <c r="E35" s="90">
        <v>2.2000000000000002</v>
      </c>
      <c r="F35" s="94">
        <v>1452</v>
      </c>
      <c r="G35" s="95">
        <f t="shared" si="2"/>
        <v>2.0053475935828879E-3</v>
      </c>
      <c r="H35" s="100">
        <v>6.5</v>
      </c>
      <c r="I35" s="94">
        <v>247</v>
      </c>
      <c r="J35" s="95">
        <f t="shared" si="3"/>
        <v>1.1249925987329031E-3</v>
      </c>
      <c r="K35" s="100">
        <v>3.8</v>
      </c>
      <c r="L35" s="198">
        <f t="shared" si="4"/>
        <v>3421</v>
      </c>
      <c r="M35" s="199">
        <f t="shared" si="0"/>
        <v>1.1257329521877752E-3</v>
      </c>
      <c r="N35" s="207">
        <v>4.0999999999999996</v>
      </c>
      <c r="O35" s="205">
        <v>3956</v>
      </c>
      <c r="P35" s="203">
        <f t="shared" si="5"/>
        <v>5.9867761255963891E-4</v>
      </c>
      <c r="Q35" s="204">
        <f t="shared" si="6"/>
        <v>0.86476238624873614</v>
      </c>
    </row>
    <row r="36" spans="1:17" ht="15" customHeight="1" x14ac:dyDescent="0.25">
      <c r="A36"/>
      <c r="B36" s="147" t="s">
        <v>331</v>
      </c>
      <c r="C36" s="94">
        <v>16</v>
      </c>
      <c r="D36" s="95">
        <f t="shared" si="1"/>
        <v>7.6361817563981666E-6</v>
      </c>
      <c r="E36" s="90">
        <v>1.4</v>
      </c>
      <c r="F36" s="94">
        <v>84</v>
      </c>
      <c r="G36" s="95">
        <f t="shared" si="2"/>
        <v>1.1601184425686128E-4</v>
      </c>
      <c r="H36" s="100">
        <v>13.3</v>
      </c>
      <c r="I36" s="94">
        <v>3</v>
      </c>
      <c r="J36" s="95">
        <f t="shared" si="3"/>
        <v>1.3663877717403681E-5</v>
      </c>
      <c r="K36" s="100">
        <v>3.1</v>
      </c>
      <c r="L36" s="198">
        <f t="shared" si="4"/>
        <v>103</v>
      </c>
      <c r="M36" s="199">
        <f t="shared" si="0"/>
        <v>3.3893742787296361E-5</v>
      </c>
      <c r="N36" s="207">
        <v>11.1</v>
      </c>
      <c r="O36" s="205">
        <v>130180</v>
      </c>
      <c r="P36" s="203">
        <f t="shared" si="5"/>
        <v>1.9700670273764861E-2</v>
      </c>
      <c r="Q36" s="204">
        <f t="shared" si="6"/>
        <v>7.9121216776770621E-4</v>
      </c>
    </row>
    <row r="37" spans="1:17" ht="15" customHeight="1" x14ac:dyDescent="0.25">
      <c r="A37"/>
      <c r="B37" s="147" t="s">
        <v>332</v>
      </c>
      <c r="C37" s="94">
        <v>33871</v>
      </c>
      <c r="D37" s="95">
        <f t="shared" si="1"/>
        <v>1.6165319516935141E-2</v>
      </c>
      <c r="E37" s="90">
        <v>2</v>
      </c>
      <c r="F37" s="94">
        <v>10648</v>
      </c>
      <c r="G37" s="95">
        <f t="shared" si="2"/>
        <v>1.4705882352941176E-2</v>
      </c>
      <c r="H37" s="100">
        <v>4.8</v>
      </c>
      <c r="I37" s="94">
        <v>5649</v>
      </c>
      <c r="J37" s="95">
        <f t="shared" si="3"/>
        <v>2.5729081741871131E-2</v>
      </c>
      <c r="K37" s="100">
        <v>2.7</v>
      </c>
      <c r="L37" s="198">
        <f t="shared" si="4"/>
        <v>50168</v>
      </c>
      <c r="M37" s="199">
        <f t="shared" si="0"/>
        <v>1.6508556195661009E-2</v>
      </c>
      <c r="N37" s="207">
        <v>2.7</v>
      </c>
      <c r="O37" s="205">
        <v>63659</v>
      </c>
      <c r="P37" s="203">
        <f t="shared" si="5"/>
        <v>9.6337760712674539E-3</v>
      </c>
      <c r="Q37" s="204">
        <f t="shared" si="6"/>
        <v>0.78807395654974155</v>
      </c>
    </row>
    <row r="38" spans="1:17" ht="15" customHeight="1" x14ac:dyDescent="0.25">
      <c r="A38"/>
      <c r="B38" s="147" t="s">
        <v>333</v>
      </c>
      <c r="C38" s="94">
        <v>11559</v>
      </c>
      <c r="D38" s="95">
        <f t="shared" si="1"/>
        <v>5.5166640576378998E-3</v>
      </c>
      <c r="E38" s="90">
        <v>2.2999999999999998</v>
      </c>
      <c r="F38" s="94">
        <v>1021</v>
      </c>
      <c r="G38" s="95">
        <f t="shared" si="2"/>
        <v>1.4100963450744686E-3</v>
      </c>
      <c r="H38" s="100">
        <v>5</v>
      </c>
      <c r="I38" s="94">
        <v>715</v>
      </c>
      <c r="J38" s="95">
        <f t="shared" si="3"/>
        <v>3.2565575226478774E-3</v>
      </c>
      <c r="K38" s="100">
        <v>3.4</v>
      </c>
      <c r="L38" s="198">
        <f t="shared" si="4"/>
        <v>13295</v>
      </c>
      <c r="M38" s="199">
        <f t="shared" si="0"/>
        <v>4.374925343272865E-3</v>
      </c>
      <c r="N38" s="207">
        <v>2.6</v>
      </c>
      <c r="O38" s="205">
        <v>13534</v>
      </c>
      <c r="P38" s="203">
        <f t="shared" si="5"/>
        <v>2.0481554116233954E-3</v>
      </c>
      <c r="Q38" s="204">
        <f t="shared" si="6"/>
        <v>0.98234077139057185</v>
      </c>
    </row>
    <row r="39" spans="1:17" ht="15" customHeight="1" x14ac:dyDescent="0.25">
      <c r="A39"/>
      <c r="B39" s="147" t="s">
        <v>334</v>
      </c>
      <c r="C39" s="94">
        <v>124998</v>
      </c>
      <c r="D39" s="95">
        <f t="shared" si="1"/>
        <v>5.9656715449141119E-2</v>
      </c>
      <c r="E39" s="90">
        <v>2</v>
      </c>
      <c r="F39" s="94">
        <v>5283</v>
      </c>
      <c r="G39" s="95">
        <f t="shared" si="2"/>
        <v>7.2963163477261679E-3</v>
      </c>
      <c r="H39" s="100">
        <v>4.5</v>
      </c>
      <c r="I39" s="94">
        <v>8637</v>
      </c>
      <c r="J39" s="95">
        <f t="shared" si="3"/>
        <v>3.93383039484052E-2</v>
      </c>
      <c r="K39" s="100">
        <v>2.9</v>
      </c>
      <c r="L39" s="198">
        <f t="shared" si="4"/>
        <v>138918</v>
      </c>
      <c r="M39" s="199">
        <f t="shared" si="0"/>
        <v>4.5713116121608117E-2</v>
      </c>
      <c r="N39" s="207">
        <v>2.2000000000000002</v>
      </c>
      <c r="O39" s="205">
        <v>140341</v>
      </c>
      <c r="P39" s="203">
        <f t="shared" si="5"/>
        <v>2.1238375840301384E-2</v>
      </c>
      <c r="Q39" s="204">
        <f t="shared" si="6"/>
        <v>0.98986041142645409</v>
      </c>
    </row>
    <row r="40" spans="1:17" ht="15" customHeight="1" x14ac:dyDescent="0.25">
      <c r="A40"/>
      <c r="B40" s="147" t="s">
        <v>335</v>
      </c>
      <c r="C40" s="94">
        <v>4765</v>
      </c>
      <c r="D40" s="95">
        <f t="shared" si="1"/>
        <v>2.2741503793273286E-3</v>
      </c>
      <c r="E40" s="90">
        <v>2.1</v>
      </c>
      <c r="F40" s="94">
        <v>343</v>
      </c>
      <c r="G40" s="95">
        <f t="shared" si="2"/>
        <v>4.7371503071551687E-4</v>
      </c>
      <c r="H40" s="100">
        <v>3.8</v>
      </c>
      <c r="I40" s="94">
        <v>157</v>
      </c>
      <c r="J40" s="95">
        <f t="shared" si="3"/>
        <v>7.1507626721079259E-4</v>
      </c>
      <c r="K40" s="100">
        <v>2.9</v>
      </c>
      <c r="L40" s="198">
        <f t="shared" si="4"/>
        <v>5265</v>
      </c>
      <c r="M40" s="199">
        <f t="shared" si="0"/>
        <v>1.7325296677195665E-3</v>
      </c>
      <c r="N40" s="207">
        <v>2.2000000000000002</v>
      </c>
      <c r="O40" s="205">
        <v>5339</v>
      </c>
      <c r="P40" s="203">
        <f t="shared" si="5"/>
        <v>8.0797264243071584E-4</v>
      </c>
      <c r="Q40" s="204">
        <f t="shared" si="6"/>
        <v>0.98613972654055071</v>
      </c>
    </row>
    <row r="41" spans="1:17" ht="15" customHeight="1" x14ac:dyDescent="0.25">
      <c r="A41"/>
      <c r="B41" s="147" t="s">
        <v>600</v>
      </c>
      <c r="C41" s="94">
        <v>79504</v>
      </c>
      <c r="D41" s="95">
        <f t="shared" si="1"/>
        <v>3.7944187147542482E-2</v>
      </c>
      <c r="E41" s="90">
        <v>1.9</v>
      </c>
      <c r="F41" s="94">
        <v>2700</v>
      </c>
      <c r="G41" s="95">
        <f t="shared" si="2"/>
        <v>3.728952136827684E-3</v>
      </c>
      <c r="H41" s="100">
        <v>3.1</v>
      </c>
      <c r="I41" s="94">
        <v>2005</v>
      </c>
      <c r="J41" s="95">
        <f t="shared" si="3"/>
        <v>9.13202494113146E-3</v>
      </c>
      <c r="K41" s="100">
        <v>2.8</v>
      </c>
      <c r="L41" s="198">
        <f t="shared" si="4"/>
        <v>84209</v>
      </c>
      <c r="M41" s="199">
        <f t="shared" si="0"/>
        <v>2.7710273654130479E-2</v>
      </c>
      <c r="N41" s="207">
        <v>2</v>
      </c>
      <c r="O41" s="205">
        <v>85184</v>
      </c>
      <c r="P41" s="203">
        <f t="shared" si="5"/>
        <v>1.2891242100171962E-2</v>
      </c>
      <c r="Q41" s="204">
        <f t="shared" si="6"/>
        <v>0.98855418858001498</v>
      </c>
    </row>
    <row r="42" spans="1:17" ht="15" customHeight="1" x14ac:dyDescent="0.25">
      <c r="A42"/>
      <c r="B42" s="147" t="s">
        <v>336</v>
      </c>
      <c r="C42" s="94">
        <v>34270</v>
      </c>
      <c r="D42" s="95">
        <f t="shared" si="1"/>
        <v>1.6355746799485323E-2</v>
      </c>
      <c r="E42" s="90">
        <v>2.2999999999999998</v>
      </c>
      <c r="F42" s="94">
        <v>7398</v>
      </c>
      <c r="G42" s="95">
        <f t="shared" si="2"/>
        <v>1.0217328854907854E-2</v>
      </c>
      <c r="H42" s="100">
        <v>5.2</v>
      </c>
      <c r="I42" s="94">
        <v>3305</v>
      </c>
      <c r="J42" s="95">
        <f t="shared" si="3"/>
        <v>1.5053038618673055E-2</v>
      </c>
      <c r="K42" s="100">
        <v>3.7</v>
      </c>
      <c r="L42" s="198">
        <f t="shared" si="4"/>
        <v>44973</v>
      </c>
      <c r="M42" s="199">
        <f t="shared" si="0"/>
        <v>1.4799061110418246E-2</v>
      </c>
      <c r="N42" s="207">
        <v>2.9</v>
      </c>
      <c r="O42" s="205">
        <v>45732</v>
      </c>
      <c r="P42" s="203">
        <f t="shared" si="5"/>
        <v>6.920810054999344E-3</v>
      </c>
      <c r="Q42" s="204">
        <f t="shared" si="6"/>
        <v>0.9834033062188402</v>
      </c>
    </row>
    <row r="43" spans="1:17" ht="15" customHeight="1" x14ac:dyDescent="0.25">
      <c r="A43"/>
      <c r="B43" s="147" t="s">
        <v>337</v>
      </c>
      <c r="C43" s="94">
        <v>50993</v>
      </c>
      <c r="D43" s="95">
        <f t="shared" si="1"/>
        <v>2.4336988519000728E-2</v>
      </c>
      <c r="E43" s="90">
        <v>1.8</v>
      </c>
      <c r="F43" s="94">
        <v>2424</v>
      </c>
      <c r="G43" s="95">
        <f t="shared" si="2"/>
        <v>3.3477703628408541E-3</v>
      </c>
      <c r="H43" s="100">
        <v>3.8</v>
      </c>
      <c r="I43" s="94">
        <v>1789</v>
      </c>
      <c r="J43" s="95">
        <f t="shared" si="3"/>
        <v>8.1482257454783946E-3</v>
      </c>
      <c r="K43" s="100">
        <v>2.6</v>
      </c>
      <c r="L43" s="198">
        <f t="shared" si="4"/>
        <v>55206</v>
      </c>
      <c r="M43" s="199">
        <f t="shared" si="0"/>
        <v>1.8166388003062941E-2</v>
      </c>
      <c r="N43" s="207">
        <v>2</v>
      </c>
      <c r="O43" s="205">
        <v>55707</v>
      </c>
      <c r="P43" s="203">
        <f t="shared" si="5"/>
        <v>8.4303674830282609E-3</v>
      </c>
      <c r="Q43" s="204">
        <f t="shared" si="6"/>
        <v>0.99100651623673863</v>
      </c>
    </row>
    <row r="44" spans="1:17" ht="15" customHeight="1" x14ac:dyDescent="0.25">
      <c r="A44"/>
      <c r="B44" s="147" t="s">
        <v>338</v>
      </c>
      <c r="C44" s="94">
        <v>99318</v>
      </c>
      <c r="D44" s="95">
        <f t="shared" si="1"/>
        <v>4.7400643730122066E-2</v>
      </c>
      <c r="E44" s="90">
        <v>2.4</v>
      </c>
      <c r="F44" s="94">
        <v>23604</v>
      </c>
      <c r="G44" s="95">
        <f t="shared" si="2"/>
        <v>3.2599328236178018E-2</v>
      </c>
      <c r="H44" s="100">
        <v>6</v>
      </c>
      <c r="I44" s="94">
        <v>12820</v>
      </c>
      <c r="J44" s="95">
        <f t="shared" si="3"/>
        <v>5.8390304112371727E-2</v>
      </c>
      <c r="K44" s="100">
        <v>4.4000000000000004</v>
      </c>
      <c r="L44" s="198">
        <f t="shared" si="4"/>
        <v>135742</v>
      </c>
      <c r="M44" s="199">
        <f t="shared" si="0"/>
        <v>4.4668004208089154E-2</v>
      </c>
      <c r="N44" s="207">
        <v>3.2</v>
      </c>
      <c r="O44" s="205">
        <v>138513</v>
      </c>
      <c r="P44" s="203">
        <f t="shared" si="5"/>
        <v>2.0961737145721249E-2</v>
      </c>
      <c r="Q44" s="204">
        <f t="shared" si="6"/>
        <v>0.97999465754116943</v>
      </c>
    </row>
    <row r="45" spans="1:17" ht="15" customHeight="1" x14ac:dyDescent="0.25">
      <c r="A45"/>
      <c r="B45" s="147" t="s">
        <v>339</v>
      </c>
      <c r="C45" s="94" t="s">
        <v>93</v>
      </c>
      <c r="D45" s="95" t="s">
        <v>93</v>
      </c>
      <c r="E45" s="90" t="s">
        <v>93</v>
      </c>
      <c r="F45" s="94" t="s">
        <v>93</v>
      </c>
      <c r="G45" s="95" t="s">
        <v>93</v>
      </c>
      <c r="H45" s="100" t="s">
        <v>93</v>
      </c>
      <c r="I45" s="94">
        <v>1</v>
      </c>
      <c r="J45" s="95">
        <f t="shared" si="3"/>
        <v>4.5546259058012269E-6</v>
      </c>
      <c r="K45" s="100">
        <v>1.7</v>
      </c>
      <c r="L45" s="198">
        <f>I45</f>
        <v>1</v>
      </c>
      <c r="M45" s="199">
        <f t="shared" si="0"/>
        <v>3.2906546395433363E-7</v>
      </c>
      <c r="N45" s="207">
        <v>1.7</v>
      </c>
      <c r="O45" s="205">
        <v>1</v>
      </c>
      <c r="P45" s="203">
        <f t="shared" si="5"/>
        <v>1.5133407799788646E-7</v>
      </c>
      <c r="Q45" s="204">
        <f t="shared" si="6"/>
        <v>1</v>
      </c>
    </row>
    <row r="46" spans="1:17" ht="15" customHeight="1" x14ac:dyDescent="0.25">
      <c r="A46"/>
      <c r="B46" s="147" t="s">
        <v>340</v>
      </c>
      <c r="C46" s="94">
        <v>1</v>
      </c>
      <c r="D46" s="95">
        <f t="shared" si="1"/>
        <v>4.7726135977488541E-7</v>
      </c>
      <c r="E46" s="90">
        <v>3.8</v>
      </c>
      <c r="F46" s="25" t="s">
        <v>93</v>
      </c>
      <c r="G46" s="95" t="s">
        <v>93</v>
      </c>
      <c r="H46" s="90" t="s">
        <v>93</v>
      </c>
      <c r="I46" s="25" t="s">
        <v>93</v>
      </c>
      <c r="J46" s="95" t="s">
        <v>93</v>
      </c>
      <c r="K46" s="90" t="s">
        <v>93</v>
      </c>
      <c r="L46" s="198">
        <f>C46</f>
        <v>1</v>
      </c>
      <c r="M46" s="199">
        <f t="shared" si="0"/>
        <v>3.2906546395433363E-7</v>
      </c>
      <c r="N46" s="207">
        <v>3.8</v>
      </c>
      <c r="O46" s="205">
        <v>1</v>
      </c>
      <c r="P46" s="203">
        <f t="shared" si="5"/>
        <v>1.5133407799788646E-7</v>
      </c>
      <c r="Q46" s="204">
        <f t="shared" si="6"/>
        <v>1</v>
      </c>
    </row>
    <row r="47" spans="1:17" s="17" customFormat="1" ht="30" customHeight="1" thickBot="1" x14ac:dyDescent="0.3">
      <c r="B47" s="306" t="s">
        <v>159</v>
      </c>
      <c r="C47" s="292">
        <f>SUM(C28:C46)</f>
        <v>2095288</v>
      </c>
      <c r="D47" s="293">
        <f>SUM(D28:D46)</f>
        <v>0.99999999999999989</v>
      </c>
      <c r="E47" s="297">
        <v>2.4</v>
      </c>
      <c r="F47" s="292">
        <f>SUM(F28:F46)</f>
        <v>724064</v>
      </c>
      <c r="G47" s="293">
        <f>SUM(G28:G46)</f>
        <v>0.99999999999999989</v>
      </c>
      <c r="H47" s="297">
        <v>5.0999999999999996</v>
      </c>
      <c r="I47" s="292">
        <f>SUM(I28:I46)</f>
        <v>219557</v>
      </c>
      <c r="J47" s="293">
        <f>SUM(J28:J46)</f>
        <v>0.99999999999999978</v>
      </c>
      <c r="K47" s="297">
        <v>4.0999999999999996</v>
      </c>
      <c r="L47" s="292">
        <f>SUM(L28:L46)</f>
        <v>3038909</v>
      </c>
      <c r="M47" s="293">
        <f>SUM(M28:M46)</f>
        <v>1</v>
      </c>
      <c r="N47" s="297">
        <v>3.1</v>
      </c>
      <c r="O47" s="292">
        <f>SUM(O28:O46)</f>
        <v>6607897</v>
      </c>
      <c r="P47" s="295">
        <f>SUM(P28:P46)</f>
        <v>1</v>
      </c>
      <c r="Q47" s="298">
        <f>L47/O47</f>
        <v>0.45989049163447915</v>
      </c>
    </row>
    <row r="49" spans="2:15" ht="13.8" x14ac:dyDescent="0.25">
      <c r="B49" s="276"/>
      <c r="C49" s="277"/>
      <c r="D49" s="223"/>
      <c r="L49" s="13"/>
      <c r="M49"/>
      <c r="N49"/>
      <c r="O49"/>
    </row>
    <row r="50" spans="2:15" ht="13.8" x14ac:dyDescent="0.25">
      <c r="B50" s="276"/>
      <c r="C50" s="277"/>
      <c r="D50" s="223"/>
    </row>
    <row r="51" spans="2:15" x14ac:dyDescent="0.25">
      <c r="B51" s="14"/>
    </row>
    <row r="52" spans="2:15" x14ac:dyDescent="0.25">
      <c r="B52" s="14"/>
    </row>
    <row r="53" spans="2:15" x14ac:dyDescent="0.25">
      <c r="B53" s="14"/>
    </row>
    <row r="54" spans="2:15" x14ac:dyDescent="0.25">
      <c r="B54" s="3"/>
    </row>
    <row r="55" spans="2:15" x14ac:dyDescent="0.25">
      <c r="B55" s="14"/>
    </row>
    <row r="56" spans="2:15" x14ac:dyDescent="0.25">
      <c r="B56" s="3"/>
    </row>
  </sheetData>
  <mergeCells count="38">
    <mergeCell ref="O8:P8"/>
    <mergeCell ref="Q8:R8"/>
    <mergeCell ref="S8:T8"/>
    <mergeCell ref="O26:P26"/>
    <mergeCell ref="Q26:Q27"/>
    <mergeCell ref="O5:R5"/>
    <mergeCell ref="S5:T6"/>
    <mergeCell ref="O6:P6"/>
    <mergeCell ref="Q6:R6"/>
    <mergeCell ref="O7:P7"/>
    <mergeCell ref="Q7:R7"/>
    <mergeCell ref="S7:T7"/>
    <mergeCell ref="B26:B27"/>
    <mergeCell ref="C26:E26"/>
    <mergeCell ref="F26:H26"/>
    <mergeCell ref="I26:K26"/>
    <mergeCell ref="L26:N26"/>
    <mergeCell ref="M8:N8"/>
    <mergeCell ref="C7:D7"/>
    <mergeCell ref="E7:F7"/>
    <mergeCell ref="G7:H7"/>
    <mergeCell ref="I7:J7"/>
    <mergeCell ref="K7:L7"/>
    <mergeCell ref="M7:N7"/>
    <mergeCell ref="C8:D8"/>
    <mergeCell ref="E8:F8"/>
    <mergeCell ref="G8:H8"/>
    <mergeCell ref="I8:J8"/>
    <mergeCell ref="K8:L8"/>
    <mergeCell ref="B5:B6"/>
    <mergeCell ref="C5:H5"/>
    <mergeCell ref="I5:N5"/>
    <mergeCell ref="C6:D6"/>
    <mergeCell ref="E6:F6"/>
    <mergeCell ref="G6:H6"/>
    <mergeCell ref="I6:J6"/>
    <mergeCell ref="K6:L6"/>
    <mergeCell ref="M6:N6"/>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W51"/>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69.109375" customWidth="1"/>
    <col min="3" max="3" width="11.33203125" customWidth="1"/>
    <col min="4" max="5" width="10.6640625" customWidth="1"/>
    <col min="6" max="6" width="11.33203125" customWidth="1"/>
    <col min="7" max="8" width="10.6640625" customWidth="1"/>
    <col min="9" max="9" width="11.33203125" customWidth="1"/>
    <col min="10" max="11" width="10.6640625" customWidth="1"/>
    <col min="12" max="12" width="11.33203125" customWidth="1"/>
    <col min="13" max="14" width="10.6640625" style="13" customWidth="1"/>
    <col min="15" max="15" width="11.33203125" style="13" customWidth="1"/>
    <col min="16" max="17" width="11.6640625" customWidth="1"/>
    <col min="18" max="18" width="10.6640625" customWidth="1"/>
    <col min="19" max="19" width="11.44140625" customWidth="1"/>
    <col min="20" max="20" width="12.5546875" customWidth="1"/>
    <col min="21" max="23" width="10.6640625" customWidth="1"/>
  </cols>
  <sheetData>
    <row r="1" spans="1:20" x14ac:dyDescent="0.25">
      <c r="A1" s="34" t="s">
        <v>109</v>
      </c>
    </row>
    <row r="2" spans="1:20" x14ac:dyDescent="0.25">
      <c r="B2" s="1"/>
      <c r="C2" s="1"/>
      <c r="D2" s="1"/>
      <c r="E2" s="7"/>
      <c r="F2" s="7"/>
      <c r="G2" s="7"/>
      <c r="H2" s="7"/>
      <c r="I2" s="7"/>
      <c r="J2" s="7"/>
      <c r="K2" s="7"/>
    </row>
    <row r="3" spans="1:20" s="22" customFormat="1" ht="15.6" x14ac:dyDescent="0.3">
      <c r="A3" s="36" t="s">
        <v>28</v>
      </c>
      <c r="B3" s="39" t="s">
        <v>143</v>
      </c>
      <c r="C3" s="39"/>
      <c r="D3" s="39"/>
      <c r="L3" s="23"/>
      <c r="M3" s="40"/>
      <c r="N3" s="40"/>
      <c r="O3" s="38"/>
    </row>
    <row r="4" spans="1:20" ht="13.8" thickBot="1" x14ac:dyDescent="0.3">
      <c r="E4" s="14"/>
      <c r="F4" s="14"/>
      <c r="G4" s="14"/>
      <c r="H4" s="14"/>
      <c r="I4" s="14"/>
      <c r="J4" s="14"/>
      <c r="K4" s="14"/>
      <c r="O4"/>
    </row>
    <row r="5" spans="1:20" ht="20.100000000000001" customHeight="1" x14ac:dyDescent="0.25">
      <c r="A5" s="13"/>
      <c r="B5" s="758" t="s">
        <v>342</v>
      </c>
      <c r="C5" s="590" t="s">
        <v>160</v>
      </c>
      <c r="D5" s="670"/>
      <c r="E5" s="670"/>
      <c r="F5" s="670"/>
      <c r="G5" s="670"/>
      <c r="H5" s="670"/>
      <c r="I5" s="590" t="s">
        <v>162</v>
      </c>
      <c r="J5" s="671"/>
      <c r="K5" s="671"/>
      <c r="L5" s="671"/>
      <c r="M5" s="671"/>
      <c r="N5" s="671"/>
      <c r="O5" s="590" t="s">
        <v>161</v>
      </c>
      <c r="P5" s="590"/>
      <c r="Q5" s="590"/>
      <c r="R5" s="590"/>
      <c r="S5" s="642" t="s">
        <v>163</v>
      </c>
      <c r="T5" s="643"/>
    </row>
    <row r="6" spans="1:20" ht="20.100000000000001" customHeight="1" x14ac:dyDescent="0.25">
      <c r="A6" s="13"/>
      <c r="B6" s="759"/>
      <c r="C6" s="599" t="s">
        <v>165</v>
      </c>
      <c r="D6" s="601"/>
      <c r="E6" s="599" t="s">
        <v>169</v>
      </c>
      <c r="F6" s="601"/>
      <c r="G6" s="599" t="s">
        <v>168</v>
      </c>
      <c r="H6" s="601"/>
      <c r="I6" s="599" t="s">
        <v>165</v>
      </c>
      <c r="J6" s="601"/>
      <c r="K6" s="599" t="s">
        <v>169</v>
      </c>
      <c r="L6" s="601"/>
      <c r="M6" s="599" t="s">
        <v>168</v>
      </c>
      <c r="N6" s="601"/>
      <c r="O6" s="599" t="s">
        <v>165</v>
      </c>
      <c r="P6" s="601"/>
      <c r="Q6" s="599" t="s">
        <v>169</v>
      </c>
      <c r="R6" s="601"/>
      <c r="S6" s="644"/>
      <c r="T6" s="645"/>
    </row>
    <row r="7" spans="1:20" s="12" customFormat="1" ht="66.900000000000006" customHeight="1" x14ac:dyDescent="0.25">
      <c r="A7" s="37"/>
      <c r="B7" s="364" t="s">
        <v>601</v>
      </c>
      <c r="C7" s="576" t="s">
        <v>587</v>
      </c>
      <c r="D7" s="601"/>
      <c r="E7" s="604" t="s">
        <v>544</v>
      </c>
      <c r="F7" s="605"/>
      <c r="G7" s="628" t="s">
        <v>194</v>
      </c>
      <c r="H7" s="628"/>
      <c r="I7" s="576" t="s">
        <v>565</v>
      </c>
      <c r="J7" s="627"/>
      <c r="K7" s="576" t="s">
        <v>122</v>
      </c>
      <c r="L7" s="576"/>
      <c r="M7" s="628" t="s">
        <v>194</v>
      </c>
      <c r="N7" s="628"/>
      <c r="O7" s="576" t="s">
        <v>592</v>
      </c>
      <c r="P7" s="601"/>
      <c r="Q7" s="576" t="s">
        <v>122</v>
      </c>
      <c r="R7" s="576"/>
      <c r="S7" s="620" t="s">
        <v>545</v>
      </c>
      <c r="T7" s="621"/>
    </row>
    <row r="8" spans="1:20" s="12" customFormat="1" ht="30" customHeight="1" thickBot="1" x14ac:dyDescent="0.3">
      <c r="A8" s="37"/>
      <c r="B8" s="116" t="s">
        <v>159</v>
      </c>
      <c r="C8" s="584" t="s">
        <v>117</v>
      </c>
      <c r="D8" s="622"/>
      <c r="E8" s="610">
        <v>1</v>
      </c>
      <c r="F8" s="622"/>
      <c r="G8" s="619" t="s">
        <v>180</v>
      </c>
      <c r="H8" s="619"/>
      <c r="I8" s="584" t="s">
        <v>117</v>
      </c>
      <c r="J8" s="622"/>
      <c r="K8" s="610">
        <v>1</v>
      </c>
      <c r="L8" s="622"/>
      <c r="M8" s="619" t="s">
        <v>179</v>
      </c>
      <c r="N8" s="619"/>
      <c r="O8" s="584" t="s">
        <v>117</v>
      </c>
      <c r="P8" s="622"/>
      <c r="Q8" s="610">
        <v>1</v>
      </c>
      <c r="R8" s="622"/>
      <c r="S8" s="625" t="s">
        <v>546</v>
      </c>
      <c r="T8" s="629"/>
    </row>
    <row r="9" spans="1:20" s="12" customFormat="1" ht="21.9" customHeight="1" x14ac:dyDescent="0.25">
      <c r="A9" s="35"/>
      <c r="O9" s="37"/>
    </row>
    <row r="10" spans="1:20" s="17" customFormat="1" ht="15" customHeight="1" x14ac:dyDescent="0.3">
      <c r="B10" s="339" t="s">
        <v>531</v>
      </c>
      <c r="C10" s="27"/>
      <c r="D10" s="339" t="s">
        <v>532</v>
      </c>
      <c r="F10" s="27"/>
    </row>
    <row r="11" spans="1:20" s="17" customFormat="1" ht="15" customHeight="1" x14ac:dyDescent="0.25">
      <c r="B11" s="27"/>
      <c r="C11" s="27"/>
      <c r="D11" s="27"/>
      <c r="F11" s="27"/>
    </row>
    <row r="12" spans="1:20" s="17" customFormat="1" ht="15" customHeight="1" x14ac:dyDescent="0.25">
      <c r="A12" s="62"/>
      <c r="B12" s="62" t="s">
        <v>2</v>
      </c>
      <c r="C12" s="27"/>
      <c r="D12" s="369" t="s">
        <v>503</v>
      </c>
      <c r="F12" s="27"/>
    </row>
    <row r="13" spans="1:20" s="17" customFormat="1" ht="15" customHeight="1" x14ac:dyDescent="0.25">
      <c r="B13" s="67" t="s">
        <v>0</v>
      </c>
      <c r="D13" s="369" t="s">
        <v>510</v>
      </c>
      <c r="F13" s="63"/>
    </row>
    <row r="14" spans="1:20" s="17" customFormat="1" ht="15" customHeight="1" x14ac:dyDescent="0.25">
      <c r="B14" s="67" t="s">
        <v>9</v>
      </c>
      <c r="D14" s="369" t="s">
        <v>505</v>
      </c>
      <c r="F14" s="66"/>
    </row>
    <row r="15" spans="1:20" s="17" customFormat="1" ht="15" customHeight="1" x14ac:dyDescent="0.25">
      <c r="A15" s="129"/>
      <c r="B15" s="74" t="s">
        <v>24</v>
      </c>
      <c r="D15" s="356" t="s">
        <v>495</v>
      </c>
      <c r="F15" s="65"/>
    </row>
    <row r="16" spans="1:20" s="17" customFormat="1" ht="15" customHeight="1" x14ac:dyDescent="0.25">
      <c r="A16" s="14"/>
      <c r="B16" s="67" t="s">
        <v>36</v>
      </c>
      <c r="E16" s="60"/>
      <c r="F16" s="65"/>
    </row>
    <row r="17" spans="1:23" s="17" customFormat="1" ht="15" customHeight="1" x14ac:dyDescent="0.25">
      <c r="A17" s="14"/>
      <c r="B17" s="60" t="s">
        <v>33</v>
      </c>
      <c r="E17" s="60"/>
      <c r="F17" s="65"/>
    </row>
    <row r="18" spans="1:23" s="17" customFormat="1" ht="15" customHeight="1" x14ac:dyDescent="0.25">
      <c r="A18" s="14"/>
      <c r="B18" s="60" t="s">
        <v>34</v>
      </c>
      <c r="E18" s="60"/>
      <c r="F18" s="65"/>
    </row>
    <row r="19" spans="1:23" s="17" customFormat="1" ht="15" customHeight="1" x14ac:dyDescent="0.25">
      <c r="A19" s="14"/>
      <c r="B19" s="60" t="s">
        <v>35</v>
      </c>
      <c r="E19" s="60"/>
      <c r="F19" s="65"/>
    </row>
    <row r="20" spans="1:23" s="17" customFormat="1" ht="15" customHeight="1" x14ac:dyDescent="0.25">
      <c r="A20" s="14"/>
      <c r="B20" s="60" t="s">
        <v>22</v>
      </c>
      <c r="E20" s="60"/>
      <c r="F20" s="65"/>
    </row>
    <row r="21" spans="1:23" s="17" customFormat="1" ht="15" customHeight="1" x14ac:dyDescent="0.25">
      <c r="A21" s="24"/>
      <c r="B21" s="60" t="s">
        <v>32</v>
      </c>
      <c r="E21" s="60"/>
      <c r="F21" s="65"/>
    </row>
    <row r="22" spans="1:23" s="17" customFormat="1" ht="15" customHeight="1" x14ac:dyDescent="0.25">
      <c r="B22" s="67"/>
      <c r="E22" s="60"/>
      <c r="F22" s="65"/>
    </row>
    <row r="23" spans="1:23" s="17" customFormat="1" x14ac:dyDescent="0.25">
      <c r="A23" s="49"/>
      <c r="C23" s="122"/>
      <c r="O23" s="49"/>
    </row>
    <row r="24" spans="1:23" s="17" customFormat="1" ht="15.6" x14ac:dyDescent="0.25">
      <c r="A24" s="49"/>
      <c r="B24" s="371" t="s">
        <v>534</v>
      </c>
      <c r="C24" s="188"/>
      <c r="D24" s="27"/>
      <c r="E24" s="27"/>
      <c r="F24" s="27"/>
      <c r="G24" s="27"/>
      <c r="H24" s="27"/>
      <c r="I24" s="27"/>
      <c r="J24" s="27"/>
      <c r="K24" s="27"/>
      <c r="L24" s="27"/>
      <c r="S24" s="49"/>
      <c r="T24" s="49"/>
      <c r="U24" s="49"/>
      <c r="V24" s="49"/>
      <c r="W24" s="49"/>
    </row>
    <row r="25" spans="1:23" ht="13.8" thickBot="1" x14ac:dyDescent="0.3">
      <c r="M25"/>
      <c r="N25"/>
      <c r="O25"/>
    </row>
    <row r="26" spans="1:23" ht="30" customHeight="1" x14ac:dyDescent="0.25">
      <c r="A26"/>
      <c r="B26" s="760" t="s">
        <v>342</v>
      </c>
      <c r="C26" s="616" t="s">
        <v>196</v>
      </c>
      <c r="D26" s="616"/>
      <c r="E26" s="617"/>
      <c r="F26" s="618" t="s">
        <v>177</v>
      </c>
      <c r="G26" s="618"/>
      <c r="H26" s="618"/>
      <c r="I26" s="616" t="s">
        <v>176</v>
      </c>
      <c r="J26" s="616"/>
      <c r="K26" s="616"/>
      <c r="L26" s="618" t="s">
        <v>162</v>
      </c>
      <c r="M26" s="578"/>
      <c r="N26" s="578"/>
      <c r="O26" s="611" t="s">
        <v>161</v>
      </c>
      <c r="P26" s="611"/>
      <c r="Q26" s="639" t="s">
        <v>163</v>
      </c>
    </row>
    <row r="27" spans="1:23" ht="30" customHeight="1" x14ac:dyDescent="0.25">
      <c r="A27"/>
      <c r="B27" s="761"/>
      <c r="C27" s="307" t="s">
        <v>165</v>
      </c>
      <c r="D27" s="20" t="s">
        <v>169</v>
      </c>
      <c r="E27" s="20" t="s">
        <v>168</v>
      </c>
      <c r="F27" s="307" t="s">
        <v>165</v>
      </c>
      <c r="G27" s="20" t="s">
        <v>169</v>
      </c>
      <c r="H27" s="20" t="s">
        <v>168</v>
      </c>
      <c r="I27" s="307" t="s">
        <v>165</v>
      </c>
      <c r="J27" s="20" t="s">
        <v>169</v>
      </c>
      <c r="K27" s="20" t="s">
        <v>168</v>
      </c>
      <c r="L27" s="307" t="s">
        <v>165</v>
      </c>
      <c r="M27" s="20" t="s">
        <v>169</v>
      </c>
      <c r="N27" s="20" t="s">
        <v>168</v>
      </c>
      <c r="O27" s="307" t="s">
        <v>165</v>
      </c>
      <c r="P27" s="20" t="s">
        <v>169</v>
      </c>
      <c r="Q27" s="640"/>
    </row>
    <row r="28" spans="1:23" ht="15" customHeight="1" x14ac:dyDescent="0.25">
      <c r="A28"/>
      <c r="B28" s="147" t="s">
        <v>328</v>
      </c>
      <c r="C28" s="94">
        <v>2888</v>
      </c>
      <c r="D28" s="95">
        <f>C28/$C$42</f>
        <v>1.378330807029869E-3</v>
      </c>
      <c r="E28" s="100">
        <v>4.2</v>
      </c>
      <c r="F28" s="94">
        <v>458</v>
      </c>
      <c r="G28" s="95">
        <f>F28/$F$42</f>
        <v>6.3254076987669593E-4</v>
      </c>
      <c r="H28" s="100">
        <v>9</v>
      </c>
      <c r="I28" s="94">
        <v>10287</v>
      </c>
      <c r="J28" s="95">
        <f>I28/$I$42</f>
        <v>4.6853436692977223E-2</v>
      </c>
      <c r="K28" s="100">
        <v>7.2</v>
      </c>
      <c r="L28" s="198">
        <f>C28+F28+I28</f>
        <v>13633</v>
      </c>
      <c r="M28" s="199">
        <f t="shared" ref="M28:M41" si="0">L28/$L$42</f>
        <v>4.4861494700894301E-3</v>
      </c>
      <c r="N28" s="207">
        <v>6.6</v>
      </c>
      <c r="O28" s="202">
        <v>77377</v>
      </c>
      <c r="P28" s="203">
        <f>O28/$O$42</f>
        <v>1.1709776953242461E-2</v>
      </c>
      <c r="Q28" s="204">
        <f>L28/O28</f>
        <v>0.17618930689998319</v>
      </c>
    </row>
    <row r="29" spans="1:23" ht="15" customHeight="1" x14ac:dyDescent="0.25">
      <c r="A29"/>
      <c r="B29" s="147" t="s">
        <v>343</v>
      </c>
      <c r="C29" s="94">
        <v>2551</v>
      </c>
      <c r="D29" s="26">
        <f t="shared" ref="D29:D39" si="1">C29/$C$42</f>
        <v>1.2174937287857325E-3</v>
      </c>
      <c r="E29" s="90">
        <v>1.3</v>
      </c>
      <c r="F29" s="94">
        <v>1937</v>
      </c>
      <c r="G29" s="26">
        <f t="shared" ref="G29:G41" si="2">F29/$F$42</f>
        <v>2.6751778848278607E-3</v>
      </c>
      <c r="H29" s="100">
        <v>3.5</v>
      </c>
      <c r="I29" s="94">
        <v>5159</v>
      </c>
      <c r="J29" s="26">
        <f t="shared" ref="J29:J39" si="3">I29/$I$42</f>
        <v>2.349731504802853E-2</v>
      </c>
      <c r="K29" s="90">
        <v>1.9</v>
      </c>
      <c r="L29" s="198">
        <f t="shared" ref="L29:L39" si="4">C29+F29+I29</f>
        <v>9647</v>
      </c>
      <c r="M29" s="199">
        <f t="shared" si="0"/>
        <v>3.1744945307674564E-3</v>
      </c>
      <c r="N29" s="207">
        <v>2.1</v>
      </c>
      <c r="O29" s="202">
        <v>3198681</v>
      </c>
      <c r="P29" s="203">
        <f t="shared" ref="P29:P41" si="5">O29/$O$42</f>
        <v>0.48406943994435747</v>
      </c>
      <c r="Q29" s="204">
        <f t="shared" ref="Q29:Q41" si="6">L29/O29</f>
        <v>3.0159306289061021E-3</v>
      </c>
    </row>
    <row r="30" spans="1:23" ht="15" customHeight="1" x14ac:dyDescent="0.25">
      <c r="A30"/>
      <c r="B30" s="147" t="s">
        <v>602</v>
      </c>
      <c r="C30" s="94">
        <v>8</v>
      </c>
      <c r="D30" s="26">
        <f t="shared" si="1"/>
        <v>3.8180908781990833E-6</v>
      </c>
      <c r="E30" s="90">
        <v>1.9</v>
      </c>
      <c r="F30" s="94">
        <v>78</v>
      </c>
      <c r="G30" s="26">
        <f t="shared" si="2"/>
        <v>1.0772528395279975E-4</v>
      </c>
      <c r="H30" s="100">
        <v>2.8</v>
      </c>
      <c r="I30" s="94">
        <v>7</v>
      </c>
      <c r="J30" s="26">
        <f t="shared" si="3"/>
        <v>3.188238134060859E-5</v>
      </c>
      <c r="K30" s="90">
        <v>5.3</v>
      </c>
      <c r="L30" s="198">
        <f t="shared" si="4"/>
        <v>93</v>
      </c>
      <c r="M30" s="199">
        <f t="shared" si="0"/>
        <v>3.0603088147753025E-5</v>
      </c>
      <c r="N30" s="207">
        <v>2.9</v>
      </c>
      <c r="O30" s="202">
        <v>12748</v>
      </c>
      <c r="P30" s="203">
        <f t="shared" si="5"/>
        <v>1.9292068263170566E-3</v>
      </c>
      <c r="Q30" s="204">
        <f t="shared" si="6"/>
        <v>7.295262001882648E-3</v>
      </c>
    </row>
    <row r="31" spans="1:23" ht="15" customHeight="1" x14ac:dyDescent="0.25">
      <c r="A31"/>
      <c r="B31" s="147" t="s">
        <v>344</v>
      </c>
      <c r="C31" s="94">
        <v>5</v>
      </c>
      <c r="D31" s="26">
        <f t="shared" si="1"/>
        <v>2.3863067988744266E-6</v>
      </c>
      <c r="E31" s="90">
        <v>3.2</v>
      </c>
      <c r="F31" s="94">
        <v>129</v>
      </c>
      <c r="G31" s="26">
        <f t="shared" si="2"/>
        <v>1.7816104653732266E-4</v>
      </c>
      <c r="H31" s="100">
        <v>2.9</v>
      </c>
      <c r="I31" s="94">
        <v>1</v>
      </c>
      <c r="J31" s="26">
        <f t="shared" si="3"/>
        <v>4.5546259058012269E-6</v>
      </c>
      <c r="K31" s="100">
        <v>2.1</v>
      </c>
      <c r="L31" s="198">
        <f t="shared" si="4"/>
        <v>135</v>
      </c>
      <c r="M31" s="199">
        <f t="shared" si="0"/>
        <v>4.442383763383504E-5</v>
      </c>
      <c r="N31" s="207">
        <v>2.9</v>
      </c>
      <c r="O31" s="205">
        <v>4954</v>
      </c>
      <c r="P31" s="203">
        <f t="shared" si="5"/>
        <v>7.4970902240152951E-4</v>
      </c>
      <c r="Q31" s="204">
        <f t="shared" si="6"/>
        <v>2.7250706499798143E-2</v>
      </c>
    </row>
    <row r="32" spans="1:23" ht="15" customHeight="1" x14ac:dyDescent="0.25">
      <c r="A32"/>
      <c r="B32" s="147" t="s">
        <v>345</v>
      </c>
      <c r="C32" s="94">
        <v>905</v>
      </c>
      <c r="D32" s="26">
        <f t="shared" si="1"/>
        <v>4.3192153059627128E-4</v>
      </c>
      <c r="E32" s="90">
        <v>1.1000000000000001</v>
      </c>
      <c r="F32" s="94">
        <v>124</v>
      </c>
      <c r="G32" s="26">
        <f t="shared" si="2"/>
        <v>1.712555796172714E-4</v>
      </c>
      <c r="H32" s="100">
        <v>2.4</v>
      </c>
      <c r="I32" s="94">
        <v>25</v>
      </c>
      <c r="J32" s="26">
        <f t="shared" si="3"/>
        <v>1.1386564764503067E-4</v>
      </c>
      <c r="K32" s="100">
        <v>1.9</v>
      </c>
      <c r="L32" s="198">
        <f t="shared" si="4"/>
        <v>1054</v>
      </c>
      <c r="M32" s="199">
        <f t="shared" si="0"/>
        <v>3.4683499900786761E-4</v>
      </c>
      <c r="N32" s="207">
        <v>1.2</v>
      </c>
      <c r="O32" s="205">
        <v>1322</v>
      </c>
      <c r="P32" s="203">
        <f t="shared" si="5"/>
        <v>2.0006365111320591E-4</v>
      </c>
      <c r="Q32" s="204">
        <f t="shared" si="6"/>
        <v>0.79727685325264752</v>
      </c>
    </row>
    <row r="33" spans="1:17" ht="15" customHeight="1" x14ac:dyDescent="0.25">
      <c r="A33"/>
      <c r="B33" s="147" t="s">
        <v>331</v>
      </c>
      <c r="C33" s="94">
        <v>3</v>
      </c>
      <c r="D33" s="26">
        <f t="shared" si="1"/>
        <v>1.431784079324656E-6</v>
      </c>
      <c r="E33" s="90">
        <v>0.7</v>
      </c>
      <c r="F33" s="94">
        <v>74</v>
      </c>
      <c r="G33" s="26">
        <f t="shared" si="2"/>
        <v>1.0220091041675874E-4</v>
      </c>
      <c r="H33" s="100">
        <v>14.1</v>
      </c>
      <c r="I33" s="94">
        <v>3</v>
      </c>
      <c r="J33" s="26">
        <f t="shared" si="3"/>
        <v>1.3663877717403681E-5</v>
      </c>
      <c r="K33" s="100">
        <v>3.2</v>
      </c>
      <c r="L33" s="198">
        <f t="shared" si="4"/>
        <v>80</v>
      </c>
      <c r="M33" s="199">
        <f t="shared" si="0"/>
        <v>2.6325237116346688E-5</v>
      </c>
      <c r="N33" s="207">
        <v>13.1</v>
      </c>
      <c r="O33" s="205">
        <v>130151</v>
      </c>
      <c r="P33" s="203">
        <f t="shared" si="5"/>
        <v>1.9696281585502923E-2</v>
      </c>
      <c r="Q33" s="204">
        <f t="shared" si="6"/>
        <v>6.1467065178139242E-4</v>
      </c>
    </row>
    <row r="34" spans="1:17" ht="15" customHeight="1" x14ac:dyDescent="0.25">
      <c r="A34"/>
      <c r="B34" s="147" t="s">
        <v>603</v>
      </c>
      <c r="C34" s="94">
        <v>1910890</v>
      </c>
      <c r="D34" s="26">
        <f t="shared" si="1"/>
        <v>0.91199395978023068</v>
      </c>
      <c r="E34" s="90">
        <v>2.2999999999999998</v>
      </c>
      <c r="F34" s="94">
        <v>451950</v>
      </c>
      <c r="G34" s="26">
        <f t="shared" si="2"/>
        <v>0.62418515490343396</v>
      </c>
      <c r="H34" s="100">
        <v>4.8</v>
      </c>
      <c r="I34" s="94">
        <v>156029</v>
      </c>
      <c r="J34" s="26">
        <f t="shared" si="3"/>
        <v>0.7106537254562596</v>
      </c>
      <c r="K34" s="100">
        <v>3.9</v>
      </c>
      <c r="L34" s="198">
        <f t="shared" si="4"/>
        <v>2518869</v>
      </c>
      <c r="M34" s="199">
        <f t="shared" si="0"/>
        <v>0.82887279612518838</v>
      </c>
      <c r="N34" s="207">
        <v>2.9</v>
      </c>
      <c r="O34" s="205">
        <v>2561271</v>
      </c>
      <c r="P34" s="203">
        <f t="shared" si="5"/>
        <v>0.38760758528772465</v>
      </c>
      <c r="Q34" s="204">
        <f t="shared" si="6"/>
        <v>0.98344493807957067</v>
      </c>
    </row>
    <row r="35" spans="1:17" ht="15" customHeight="1" x14ac:dyDescent="0.25">
      <c r="A35"/>
      <c r="B35" s="147" t="s">
        <v>604</v>
      </c>
      <c r="C35" s="94">
        <v>19214</v>
      </c>
      <c r="D35" s="26">
        <f t="shared" si="1"/>
        <v>9.1700997667146476E-3</v>
      </c>
      <c r="E35" s="90">
        <v>3</v>
      </c>
      <c r="F35" s="94">
        <v>65333</v>
      </c>
      <c r="G35" s="26">
        <f t="shared" si="2"/>
        <v>9.0230974057541879E-2</v>
      </c>
      <c r="H35" s="100">
        <v>5</v>
      </c>
      <c r="I35" s="94">
        <v>3926</v>
      </c>
      <c r="J35" s="26">
        <f t="shared" si="3"/>
        <v>1.7881461306175617E-2</v>
      </c>
      <c r="K35" s="100">
        <v>4.2</v>
      </c>
      <c r="L35" s="198">
        <f t="shared" si="4"/>
        <v>88473</v>
      </c>
      <c r="M35" s="199">
        <f t="shared" si="0"/>
        <v>2.9113408792431756E-2</v>
      </c>
      <c r="N35" s="207">
        <v>4.5</v>
      </c>
      <c r="O35" s="205">
        <v>92575</v>
      </c>
      <c r="P35" s="203">
        <f t="shared" si="5"/>
        <v>1.400975227065434E-2</v>
      </c>
      <c r="Q35" s="204">
        <f t="shared" si="6"/>
        <v>0.95568998109640835</v>
      </c>
    </row>
    <row r="36" spans="1:17" ht="15" customHeight="1" x14ac:dyDescent="0.25">
      <c r="A36"/>
      <c r="B36" s="147" t="s">
        <v>605</v>
      </c>
      <c r="C36" s="94">
        <v>128090</v>
      </c>
      <c r="D36" s="26">
        <f t="shared" si="1"/>
        <v>6.1132407573565063E-2</v>
      </c>
      <c r="E36" s="90">
        <v>2.9</v>
      </c>
      <c r="F36" s="94">
        <v>141670</v>
      </c>
      <c r="G36" s="26">
        <f t="shared" si="2"/>
        <v>0.19565949971273258</v>
      </c>
      <c r="H36" s="100">
        <v>5.9</v>
      </c>
      <c r="I36" s="94">
        <v>31712</v>
      </c>
      <c r="J36" s="26">
        <f t="shared" si="3"/>
        <v>0.14443629672476851</v>
      </c>
      <c r="K36" s="100">
        <v>4.4000000000000004</v>
      </c>
      <c r="L36" s="198">
        <f t="shared" si="4"/>
        <v>301472</v>
      </c>
      <c r="M36" s="199">
        <f t="shared" si="0"/>
        <v>9.9204023549240863E-2</v>
      </c>
      <c r="N36" s="207">
        <v>4.5</v>
      </c>
      <c r="O36" s="205">
        <v>309263</v>
      </c>
      <c r="P36" s="203">
        <f t="shared" si="5"/>
        <v>4.6802030963860361E-2</v>
      </c>
      <c r="Q36" s="204">
        <f t="shared" si="6"/>
        <v>0.97480784962960332</v>
      </c>
    </row>
    <row r="37" spans="1:17" ht="15" customHeight="1" x14ac:dyDescent="0.25">
      <c r="A37"/>
      <c r="B37" s="147" t="s">
        <v>606</v>
      </c>
      <c r="C37" s="94">
        <v>23722</v>
      </c>
      <c r="D37" s="26">
        <f t="shared" si="1"/>
        <v>1.132159397657983E-2</v>
      </c>
      <c r="E37" s="90">
        <v>2</v>
      </c>
      <c r="F37" s="94">
        <v>40700</v>
      </c>
      <c r="G37" s="26">
        <f t="shared" si="2"/>
        <v>5.6210500729217308E-2</v>
      </c>
      <c r="H37" s="100">
        <v>5.8</v>
      </c>
      <c r="I37" s="94">
        <v>9321</v>
      </c>
      <c r="J37" s="26">
        <f t="shared" si="3"/>
        <v>4.2453668067973238E-2</v>
      </c>
      <c r="K37" s="100">
        <v>3.9</v>
      </c>
      <c r="L37" s="198">
        <f t="shared" si="4"/>
        <v>73743</v>
      </c>
      <c r="M37" s="199">
        <f t="shared" si="0"/>
        <v>2.4266274508384422E-2</v>
      </c>
      <c r="N37" s="207">
        <v>4.3</v>
      </c>
      <c r="O37" s="205">
        <v>76778</v>
      </c>
      <c r="P37" s="203">
        <f t="shared" si="5"/>
        <v>1.1619127840521727E-2</v>
      </c>
      <c r="Q37" s="204">
        <f t="shared" si="6"/>
        <v>0.96047044726353903</v>
      </c>
    </row>
    <row r="38" spans="1:17" ht="15" customHeight="1" x14ac:dyDescent="0.25">
      <c r="A38"/>
      <c r="B38" s="147" t="s">
        <v>607</v>
      </c>
      <c r="C38" s="94">
        <v>6940</v>
      </c>
      <c r="D38" s="26">
        <f t="shared" si="1"/>
        <v>3.3121938368377043E-3</v>
      </c>
      <c r="E38" s="90">
        <v>2.8</v>
      </c>
      <c r="F38" s="94">
        <v>20648</v>
      </c>
      <c r="G38" s="26">
        <f t="shared" si="2"/>
        <v>2.851681619304371E-2</v>
      </c>
      <c r="H38" s="100">
        <v>5.5</v>
      </c>
      <c r="I38" s="94">
        <v>3033</v>
      </c>
      <c r="J38" s="26">
        <f t="shared" si="3"/>
        <v>1.3814180372295122E-2</v>
      </c>
      <c r="K38" s="100">
        <v>4.4000000000000004</v>
      </c>
      <c r="L38" s="198">
        <f t="shared" si="4"/>
        <v>30621</v>
      </c>
      <c r="M38" s="199">
        <f t="shared" si="0"/>
        <v>1.0076313571745649E-2</v>
      </c>
      <c r="N38" s="207">
        <v>4.8</v>
      </c>
      <c r="O38" s="205">
        <v>31695</v>
      </c>
      <c r="P38" s="203">
        <f t="shared" si="5"/>
        <v>4.7965336021430112E-3</v>
      </c>
      <c r="Q38" s="204">
        <f t="shared" si="6"/>
        <v>0.96611452910553719</v>
      </c>
    </row>
    <row r="39" spans="1:17" ht="15" customHeight="1" x14ac:dyDescent="0.25">
      <c r="A39"/>
      <c r="B39" s="147" t="s">
        <v>608</v>
      </c>
      <c r="C39" s="94">
        <v>72</v>
      </c>
      <c r="D39" s="26">
        <f t="shared" si="1"/>
        <v>3.4362817903791746E-5</v>
      </c>
      <c r="E39" s="90">
        <v>1.6</v>
      </c>
      <c r="F39" s="94">
        <v>961</v>
      </c>
      <c r="G39" s="26">
        <f t="shared" si="2"/>
        <v>1.3272307420338534E-3</v>
      </c>
      <c r="H39" s="100">
        <v>2.1</v>
      </c>
      <c r="I39" s="94">
        <v>54</v>
      </c>
      <c r="J39" s="26">
        <f t="shared" si="3"/>
        <v>2.4594979891326624E-4</v>
      </c>
      <c r="K39" s="100">
        <v>3</v>
      </c>
      <c r="L39" s="198">
        <f t="shared" si="4"/>
        <v>1087</v>
      </c>
      <c r="M39" s="199">
        <f t="shared" si="0"/>
        <v>3.5769415931836062E-4</v>
      </c>
      <c r="N39" s="207">
        <v>2.1</v>
      </c>
      <c r="O39" s="205">
        <v>111080</v>
      </c>
      <c r="P39" s="203">
        <f t="shared" si="5"/>
        <v>1.681018938400523E-2</v>
      </c>
      <c r="Q39" s="204">
        <f t="shared" si="6"/>
        <v>9.7857400072020161E-3</v>
      </c>
    </row>
    <row r="40" spans="1:17" ht="15" customHeight="1" x14ac:dyDescent="0.25">
      <c r="A40"/>
      <c r="B40" s="147" t="s">
        <v>339</v>
      </c>
      <c r="C40" s="94" t="s">
        <v>93</v>
      </c>
      <c r="D40" s="26" t="s">
        <v>93</v>
      </c>
      <c r="E40" s="90" t="s">
        <v>93</v>
      </c>
      <c r="F40" s="94" t="s">
        <v>93</v>
      </c>
      <c r="G40" s="26" t="s">
        <v>93</v>
      </c>
      <c r="H40" s="100" t="s">
        <v>93</v>
      </c>
      <c r="I40" s="94" t="s">
        <v>93</v>
      </c>
      <c r="J40" s="26" t="s">
        <v>93</v>
      </c>
      <c r="K40" s="100" t="s">
        <v>93</v>
      </c>
      <c r="L40" s="198" t="s">
        <v>93</v>
      </c>
      <c r="M40" s="199" t="s">
        <v>93</v>
      </c>
      <c r="N40" s="207" t="s">
        <v>93</v>
      </c>
      <c r="O40" s="275" t="s">
        <v>93</v>
      </c>
      <c r="P40" s="203" t="s">
        <v>93</v>
      </c>
      <c r="Q40" s="204" t="s">
        <v>93</v>
      </c>
    </row>
    <row r="41" spans="1:17" ht="15" customHeight="1" x14ac:dyDescent="0.25">
      <c r="A41"/>
      <c r="B41" s="147" t="s">
        <v>340</v>
      </c>
      <c r="C41" s="25" t="s">
        <v>93</v>
      </c>
      <c r="D41" s="26" t="s">
        <v>93</v>
      </c>
      <c r="E41" s="90" t="s">
        <v>93</v>
      </c>
      <c r="F41" s="94">
        <v>2</v>
      </c>
      <c r="G41" s="26">
        <f t="shared" si="2"/>
        <v>2.7621867680205065E-6</v>
      </c>
      <c r="H41" s="90">
        <v>0</v>
      </c>
      <c r="I41" s="25" t="s">
        <v>93</v>
      </c>
      <c r="J41" s="26" t="s">
        <v>93</v>
      </c>
      <c r="K41" s="90" t="s">
        <v>93</v>
      </c>
      <c r="L41" s="198">
        <f>F41</f>
        <v>2</v>
      </c>
      <c r="M41" s="199">
        <f t="shared" si="0"/>
        <v>6.5813092790866725E-7</v>
      </c>
      <c r="N41" s="207">
        <v>23.1</v>
      </c>
      <c r="O41" s="205">
        <v>2</v>
      </c>
      <c r="P41" s="203">
        <f t="shared" si="5"/>
        <v>3.0266815599577291E-7</v>
      </c>
      <c r="Q41" s="204">
        <f t="shared" si="6"/>
        <v>1</v>
      </c>
    </row>
    <row r="42" spans="1:17" s="17" customFormat="1" ht="30" customHeight="1" thickBot="1" x14ac:dyDescent="0.3">
      <c r="B42" s="306" t="s">
        <v>159</v>
      </c>
      <c r="C42" s="292">
        <f>SUM(C28:C41)</f>
        <v>2095288</v>
      </c>
      <c r="D42" s="293">
        <f>SUM(D28:D41)</f>
        <v>1</v>
      </c>
      <c r="E42" s="297">
        <v>2.4</v>
      </c>
      <c r="F42" s="292">
        <f>SUM(F28:F41)</f>
        <v>724064</v>
      </c>
      <c r="G42" s="293">
        <f>SUM(G28:G41)</f>
        <v>1</v>
      </c>
      <c r="H42" s="297">
        <v>5.0999999999999996</v>
      </c>
      <c r="I42" s="292">
        <f>SUM(I28:I41)</f>
        <v>219557</v>
      </c>
      <c r="J42" s="293">
        <f>SUM(J28:J41)</f>
        <v>0.99999999999999989</v>
      </c>
      <c r="K42" s="297">
        <v>4.0999999999999996</v>
      </c>
      <c r="L42" s="292">
        <f>SUM(L28:L41)</f>
        <v>3038909</v>
      </c>
      <c r="M42" s="293">
        <f>SUM(M28:M41)</f>
        <v>1.0000000000000002</v>
      </c>
      <c r="N42" s="297">
        <v>3.1</v>
      </c>
      <c r="O42" s="292">
        <f>SUM(O28:O41)</f>
        <v>6607897</v>
      </c>
      <c r="P42" s="295">
        <f>SUM(P28:P41)</f>
        <v>1</v>
      </c>
      <c r="Q42" s="298">
        <f>L42/O42</f>
        <v>0.45989049163447915</v>
      </c>
    </row>
    <row r="44" spans="1:17" ht="13.8" x14ac:dyDescent="0.25">
      <c r="B44" s="276"/>
      <c r="C44" s="277"/>
      <c r="L44" s="13"/>
      <c r="M44"/>
      <c r="N44"/>
      <c r="O44"/>
    </row>
    <row r="45" spans="1:17" ht="13.8" x14ac:dyDescent="0.25">
      <c r="B45" s="276"/>
      <c r="C45" s="277"/>
    </row>
    <row r="46" spans="1:17" x14ac:dyDescent="0.25">
      <c r="B46" s="14"/>
    </row>
    <row r="47" spans="1:17" x14ac:dyDescent="0.25">
      <c r="B47" s="14"/>
    </row>
    <row r="48" spans="1:17" x14ac:dyDescent="0.25">
      <c r="B48" s="14"/>
    </row>
    <row r="49" spans="2:2" x14ac:dyDescent="0.25">
      <c r="B49" s="3"/>
    </row>
    <row r="50" spans="2:2" x14ac:dyDescent="0.25">
      <c r="B50" s="14"/>
    </row>
    <row r="51" spans="2:2" x14ac:dyDescent="0.25">
      <c r="B51" s="3"/>
    </row>
  </sheetData>
  <mergeCells count="38">
    <mergeCell ref="S8:T8"/>
    <mergeCell ref="O26:P26"/>
    <mergeCell ref="Q26:Q27"/>
    <mergeCell ref="O5:R5"/>
    <mergeCell ref="S5:T6"/>
    <mergeCell ref="O6:P6"/>
    <mergeCell ref="Q6:R6"/>
    <mergeCell ref="O7:P7"/>
    <mergeCell ref="Q7:R7"/>
    <mergeCell ref="S7:T7"/>
    <mergeCell ref="O8:P8"/>
    <mergeCell ref="Q8:R8"/>
    <mergeCell ref="C8:D8"/>
    <mergeCell ref="E8:F8"/>
    <mergeCell ref="G8:H8"/>
    <mergeCell ref="I8:J8"/>
    <mergeCell ref="K8:L8"/>
    <mergeCell ref="C7:D7"/>
    <mergeCell ref="E7:F7"/>
    <mergeCell ref="G7:H7"/>
    <mergeCell ref="M6:N6"/>
    <mergeCell ref="I7:J7"/>
    <mergeCell ref="I5:N5"/>
    <mergeCell ref="B26:B27"/>
    <mergeCell ref="B5:B6"/>
    <mergeCell ref="C26:E26"/>
    <mergeCell ref="F26:H26"/>
    <mergeCell ref="C5:H5"/>
    <mergeCell ref="I26:K26"/>
    <mergeCell ref="L26:N26"/>
    <mergeCell ref="K7:L7"/>
    <mergeCell ref="M7:N7"/>
    <mergeCell ref="I6:J6"/>
    <mergeCell ref="K6:L6"/>
    <mergeCell ref="M8:N8"/>
    <mergeCell ref="C6:D6"/>
    <mergeCell ref="E6:F6"/>
    <mergeCell ref="G6:H6"/>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W56"/>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63.6640625" customWidth="1"/>
    <col min="3" max="3" width="11.33203125" customWidth="1"/>
    <col min="4" max="5" width="10.6640625" customWidth="1"/>
    <col min="6" max="6" width="11.33203125" customWidth="1"/>
    <col min="7" max="8" width="10.6640625" customWidth="1"/>
    <col min="9" max="9" width="11.33203125" customWidth="1"/>
    <col min="10" max="11" width="10.6640625" customWidth="1"/>
    <col min="12" max="12" width="11.33203125" customWidth="1"/>
    <col min="13" max="14" width="10.6640625" style="13" customWidth="1"/>
    <col min="15" max="15" width="11.33203125" style="13" customWidth="1"/>
    <col min="16" max="18" width="10.6640625" customWidth="1"/>
    <col min="19" max="19" width="11.44140625" customWidth="1"/>
    <col min="20" max="20" width="12.88671875" customWidth="1"/>
    <col min="21" max="23" width="10.6640625" customWidth="1"/>
  </cols>
  <sheetData>
    <row r="1" spans="1:20" x14ac:dyDescent="0.25">
      <c r="A1" s="34" t="s">
        <v>109</v>
      </c>
    </row>
    <row r="2" spans="1:20" x14ac:dyDescent="0.25">
      <c r="B2" s="1"/>
      <c r="C2" s="1"/>
      <c r="D2" s="1"/>
      <c r="E2" s="7"/>
      <c r="F2" s="7"/>
      <c r="G2" s="7"/>
      <c r="H2" s="7"/>
      <c r="I2" s="7"/>
      <c r="J2" s="7"/>
      <c r="K2" s="7"/>
    </row>
    <row r="3" spans="1:20" s="22" customFormat="1" ht="15.6" x14ac:dyDescent="0.3">
      <c r="A3" s="36" t="s">
        <v>40</v>
      </c>
      <c r="B3" s="39" t="s">
        <v>144</v>
      </c>
      <c r="C3" s="39"/>
      <c r="D3" s="39"/>
      <c r="L3" s="23"/>
      <c r="M3" s="40"/>
      <c r="N3" s="40"/>
      <c r="O3" s="38"/>
    </row>
    <row r="4" spans="1:20" ht="13.8" thickBot="1" x14ac:dyDescent="0.3">
      <c r="E4" s="14"/>
      <c r="F4" s="14"/>
      <c r="G4" s="14"/>
      <c r="H4" s="14"/>
      <c r="I4" s="14"/>
      <c r="J4" s="14"/>
      <c r="K4" s="14"/>
      <c r="O4"/>
    </row>
    <row r="5" spans="1:20" ht="20.100000000000001" customHeight="1" x14ac:dyDescent="0.25">
      <c r="A5" s="13"/>
      <c r="B5" s="758" t="s">
        <v>346</v>
      </c>
      <c r="C5" s="590" t="s">
        <v>160</v>
      </c>
      <c r="D5" s="670"/>
      <c r="E5" s="670"/>
      <c r="F5" s="670"/>
      <c r="G5" s="670"/>
      <c r="H5" s="670"/>
      <c r="I5" s="590" t="s">
        <v>162</v>
      </c>
      <c r="J5" s="671"/>
      <c r="K5" s="671"/>
      <c r="L5" s="671"/>
      <c r="M5" s="671"/>
      <c r="N5" s="671"/>
      <c r="O5" s="590" t="s">
        <v>161</v>
      </c>
      <c r="P5" s="590"/>
      <c r="Q5" s="590"/>
      <c r="R5" s="590"/>
      <c r="S5" s="642" t="s">
        <v>163</v>
      </c>
      <c r="T5" s="643"/>
    </row>
    <row r="6" spans="1:20" ht="20.100000000000001" customHeight="1" x14ac:dyDescent="0.25">
      <c r="A6" s="13"/>
      <c r="B6" s="759"/>
      <c r="C6" s="599" t="s">
        <v>165</v>
      </c>
      <c r="D6" s="601"/>
      <c r="E6" s="599" t="s">
        <v>169</v>
      </c>
      <c r="F6" s="601"/>
      <c r="G6" s="599" t="s">
        <v>168</v>
      </c>
      <c r="H6" s="601"/>
      <c r="I6" s="599" t="s">
        <v>165</v>
      </c>
      <c r="J6" s="601"/>
      <c r="K6" s="599" t="s">
        <v>169</v>
      </c>
      <c r="L6" s="601"/>
      <c r="M6" s="599" t="s">
        <v>168</v>
      </c>
      <c r="N6" s="601"/>
      <c r="O6" s="599" t="s">
        <v>165</v>
      </c>
      <c r="P6" s="601"/>
      <c r="Q6" s="599" t="s">
        <v>169</v>
      </c>
      <c r="R6" s="601"/>
      <c r="S6" s="644"/>
      <c r="T6" s="645"/>
    </row>
    <row r="7" spans="1:20" s="12" customFormat="1" ht="66.900000000000006" customHeight="1" x14ac:dyDescent="0.25">
      <c r="A7" s="37"/>
      <c r="B7" s="364" t="s">
        <v>609</v>
      </c>
      <c r="C7" s="576" t="s">
        <v>587</v>
      </c>
      <c r="D7" s="601"/>
      <c r="E7" s="604" t="s">
        <v>544</v>
      </c>
      <c r="F7" s="605"/>
      <c r="G7" s="628" t="s">
        <v>194</v>
      </c>
      <c r="H7" s="628"/>
      <c r="I7" s="576" t="s">
        <v>565</v>
      </c>
      <c r="J7" s="627"/>
      <c r="K7" s="576" t="s">
        <v>122</v>
      </c>
      <c r="L7" s="576"/>
      <c r="M7" s="628" t="s">
        <v>194</v>
      </c>
      <c r="N7" s="628"/>
      <c r="O7" s="576" t="s">
        <v>610</v>
      </c>
      <c r="P7" s="601"/>
      <c r="Q7" s="576" t="s">
        <v>122</v>
      </c>
      <c r="R7" s="576"/>
      <c r="S7" s="620" t="s">
        <v>545</v>
      </c>
      <c r="T7" s="621"/>
    </row>
    <row r="8" spans="1:20" s="12" customFormat="1" ht="30" customHeight="1" thickBot="1" x14ac:dyDescent="0.3">
      <c r="A8" s="37"/>
      <c r="B8" s="116" t="s">
        <v>159</v>
      </c>
      <c r="C8" s="584" t="s">
        <v>117</v>
      </c>
      <c r="D8" s="622"/>
      <c r="E8" s="610">
        <v>1</v>
      </c>
      <c r="F8" s="622"/>
      <c r="G8" s="619" t="s">
        <v>180</v>
      </c>
      <c r="H8" s="619"/>
      <c r="I8" s="584" t="s">
        <v>117</v>
      </c>
      <c r="J8" s="622"/>
      <c r="K8" s="610">
        <v>1</v>
      </c>
      <c r="L8" s="622"/>
      <c r="M8" s="619" t="s">
        <v>179</v>
      </c>
      <c r="N8" s="619"/>
      <c r="O8" s="584" t="s">
        <v>117</v>
      </c>
      <c r="P8" s="622"/>
      <c r="Q8" s="610">
        <v>1</v>
      </c>
      <c r="R8" s="622"/>
      <c r="S8" s="625" t="s">
        <v>546</v>
      </c>
      <c r="T8" s="629"/>
    </row>
    <row r="9" spans="1:20" s="12" customFormat="1" ht="21.9" customHeight="1" x14ac:dyDescent="0.25">
      <c r="A9" s="35"/>
      <c r="O9" s="37"/>
    </row>
    <row r="10" spans="1:20" s="17" customFormat="1" ht="15" customHeight="1" x14ac:dyDescent="0.3">
      <c r="B10" s="339" t="s">
        <v>531</v>
      </c>
      <c r="C10" s="27"/>
      <c r="D10" s="339" t="s">
        <v>532</v>
      </c>
      <c r="F10" s="27"/>
    </row>
    <row r="11" spans="1:20" s="17" customFormat="1" ht="15" customHeight="1" x14ac:dyDescent="0.25">
      <c r="B11" s="27"/>
      <c r="C11" s="27"/>
      <c r="D11" s="27"/>
      <c r="F11" s="27"/>
    </row>
    <row r="12" spans="1:20" s="17" customFormat="1" ht="15" customHeight="1" x14ac:dyDescent="0.25">
      <c r="A12" s="62"/>
      <c r="B12" s="62" t="s">
        <v>2</v>
      </c>
      <c r="C12" s="27"/>
      <c r="D12" s="369" t="s">
        <v>503</v>
      </c>
      <c r="F12" s="27"/>
    </row>
    <row r="13" spans="1:20" s="17" customFormat="1" ht="15" customHeight="1" x14ac:dyDescent="0.25">
      <c r="B13" s="67" t="s">
        <v>0</v>
      </c>
      <c r="D13" s="369" t="s">
        <v>510</v>
      </c>
      <c r="F13" s="63"/>
    </row>
    <row r="14" spans="1:20" s="17" customFormat="1" ht="15" customHeight="1" x14ac:dyDescent="0.25">
      <c r="B14" s="67" t="s">
        <v>41</v>
      </c>
      <c r="D14" s="369" t="s">
        <v>505</v>
      </c>
      <c r="F14" s="66"/>
    </row>
    <row r="15" spans="1:20" s="17" customFormat="1" ht="15" customHeight="1" x14ac:dyDescent="0.25">
      <c r="A15" s="129"/>
      <c r="B15" s="74" t="s">
        <v>24</v>
      </c>
      <c r="D15" s="369" t="s">
        <v>158</v>
      </c>
      <c r="F15" s="65"/>
    </row>
    <row r="16" spans="1:20" s="17" customFormat="1" ht="15" customHeight="1" x14ac:dyDescent="0.25">
      <c r="A16" s="14"/>
      <c r="B16" s="67" t="s">
        <v>36</v>
      </c>
      <c r="E16" s="60"/>
      <c r="F16" s="65"/>
    </row>
    <row r="17" spans="1:23" s="17" customFormat="1" ht="15" customHeight="1" x14ac:dyDescent="0.25">
      <c r="A17" s="14"/>
      <c r="B17" s="60" t="s">
        <v>33</v>
      </c>
      <c r="E17" s="60"/>
      <c r="F17" s="65"/>
    </row>
    <row r="18" spans="1:23" s="17" customFormat="1" ht="15" customHeight="1" x14ac:dyDescent="0.25">
      <c r="A18" s="14"/>
      <c r="B18" s="60" t="s">
        <v>34</v>
      </c>
      <c r="E18" s="60"/>
      <c r="F18" s="65"/>
    </row>
    <row r="19" spans="1:23" s="17" customFormat="1" ht="15" customHeight="1" x14ac:dyDescent="0.25">
      <c r="A19" s="14"/>
      <c r="B19" s="60" t="s">
        <v>35</v>
      </c>
      <c r="E19" s="60"/>
      <c r="F19" s="65"/>
    </row>
    <row r="20" spans="1:23" s="17" customFormat="1" ht="15" customHeight="1" x14ac:dyDescent="0.25">
      <c r="A20" s="14"/>
      <c r="B20" s="60" t="s">
        <v>22</v>
      </c>
      <c r="E20" s="60"/>
      <c r="F20" s="65"/>
    </row>
    <row r="21" spans="1:23" s="17" customFormat="1" ht="15" customHeight="1" x14ac:dyDescent="0.25">
      <c r="A21" s="24"/>
      <c r="B21" s="60" t="s">
        <v>32</v>
      </c>
      <c r="E21" s="60"/>
      <c r="F21" s="65"/>
    </row>
    <row r="22" spans="1:23" s="17" customFormat="1" ht="15" customHeight="1" x14ac:dyDescent="0.25">
      <c r="B22" s="67"/>
      <c r="E22" s="60"/>
      <c r="F22" s="65"/>
    </row>
    <row r="23" spans="1:23" s="17" customFormat="1" x14ac:dyDescent="0.25">
      <c r="A23" s="49"/>
      <c r="O23" s="49"/>
    </row>
    <row r="24" spans="1:23" s="17" customFormat="1" ht="15.6" x14ac:dyDescent="0.25">
      <c r="A24" s="49"/>
      <c r="B24" s="371" t="s">
        <v>534</v>
      </c>
      <c r="C24" s="188"/>
      <c r="D24" s="27"/>
      <c r="E24" s="27"/>
      <c r="F24" s="27"/>
      <c r="G24" s="27"/>
      <c r="H24" s="27"/>
      <c r="I24" s="27"/>
      <c r="J24" s="27"/>
      <c r="K24" s="27"/>
      <c r="L24" s="27"/>
      <c r="S24" s="49"/>
      <c r="T24" s="49"/>
      <c r="U24" s="49"/>
      <c r="V24" s="49"/>
      <c r="W24" s="49"/>
    </row>
    <row r="25" spans="1:23" ht="13.8" thickBot="1" x14ac:dyDescent="0.3">
      <c r="M25"/>
      <c r="N25"/>
      <c r="O25"/>
    </row>
    <row r="26" spans="1:23" ht="30" customHeight="1" x14ac:dyDescent="0.25">
      <c r="A26"/>
      <c r="B26" s="760" t="s">
        <v>346</v>
      </c>
      <c r="C26" s="616" t="s">
        <v>196</v>
      </c>
      <c r="D26" s="616"/>
      <c r="E26" s="617"/>
      <c r="F26" s="618" t="s">
        <v>177</v>
      </c>
      <c r="G26" s="618"/>
      <c r="H26" s="618"/>
      <c r="I26" s="616" t="s">
        <v>176</v>
      </c>
      <c r="J26" s="616"/>
      <c r="K26" s="616"/>
      <c r="L26" s="618" t="s">
        <v>162</v>
      </c>
      <c r="M26" s="578"/>
      <c r="N26" s="578"/>
      <c r="O26" s="611" t="s">
        <v>161</v>
      </c>
      <c r="P26" s="611"/>
      <c r="Q26" s="639" t="s">
        <v>163</v>
      </c>
    </row>
    <row r="27" spans="1:23" ht="30" customHeight="1" x14ac:dyDescent="0.25">
      <c r="A27"/>
      <c r="B27" s="761"/>
      <c r="C27" s="307" t="s">
        <v>165</v>
      </c>
      <c r="D27" s="20" t="s">
        <v>169</v>
      </c>
      <c r="E27" s="20" t="s">
        <v>168</v>
      </c>
      <c r="F27" s="307" t="s">
        <v>165</v>
      </c>
      <c r="G27" s="20" t="s">
        <v>169</v>
      </c>
      <c r="H27" s="20" t="s">
        <v>168</v>
      </c>
      <c r="I27" s="307" t="s">
        <v>165</v>
      </c>
      <c r="J27" s="20" t="s">
        <v>169</v>
      </c>
      <c r="K27" s="20" t="s">
        <v>168</v>
      </c>
      <c r="L27" s="307" t="s">
        <v>165</v>
      </c>
      <c r="M27" s="20" t="s">
        <v>169</v>
      </c>
      <c r="N27" s="20" t="s">
        <v>168</v>
      </c>
      <c r="O27" s="307" t="s">
        <v>165</v>
      </c>
      <c r="P27" s="20" t="s">
        <v>169</v>
      </c>
      <c r="Q27" s="640"/>
    </row>
    <row r="28" spans="1:23" ht="15" customHeight="1" x14ac:dyDescent="0.25">
      <c r="A28"/>
      <c r="B28" s="147" t="s">
        <v>328</v>
      </c>
      <c r="C28" s="94">
        <v>21024</v>
      </c>
      <c r="D28" s="95">
        <f>C28/$C$41</f>
        <v>1.003394282790719E-2</v>
      </c>
      <c r="E28" s="100">
        <v>10.5</v>
      </c>
      <c r="F28" s="94">
        <v>2798</v>
      </c>
      <c r="G28" s="95">
        <f t="shared" ref="G28:G38" si="0">F28/$F$41</f>
        <v>3.8642992884606884E-3</v>
      </c>
      <c r="H28" s="100">
        <v>7.2</v>
      </c>
      <c r="I28" s="94">
        <v>12123</v>
      </c>
      <c r="J28" s="95">
        <f>I28/$I$41</f>
        <v>5.5215729856028274E-2</v>
      </c>
      <c r="K28" s="100">
        <v>8.4</v>
      </c>
      <c r="L28" s="198">
        <f>C28+F28+I28</f>
        <v>35945</v>
      </c>
      <c r="M28" s="199">
        <f t="shared" ref="M28:M39" si="1">L28/$L$41</f>
        <v>1.1828258101838521E-2</v>
      </c>
      <c r="N28" s="207">
        <v>9.6</v>
      </c>
      <c r="O28" s="202">
        <v>99329</v>
      </c>
      <c r="P28" s="203">
        <f>O28/$O$41</f>
        <v>1.5031862633452065E-2</v>
      </c>
      <c r="Q28" s="204">
        <f>L28/O28</f>
        <v>0.36187820274038801</v>
      </c>
    </row>
    <row r="29" spans="1:23" ht="15" customHeight="1" x14ac:dyDescent="0.25">
      <c r="A29"/>
      <c r="B29" s="147" t="s">
        <v>347</v>
      </c>
      <c r="C29" s="94">
        <v>1637298</v>
      </c>
      <c r="D29" s="95">
        <f t="shared" ref="D29:D39" si="2">C29/$C$41</f>
        <v>0.78141906983670029</v>
      </c>
      <c r="E29" s="100">
        <v>2.2999999999999998</v>
      </c>
      <c r="F29" s="94">
        <v>316312</v>
      </c>
      <c r="G29" s="95">
        <f t="shared" si="0"/>
        <v>0.43685641048305124</v>
      </c>
      <c r="H29" s="100">
        <v>5</v>
      </c>
      <c r="I29" s="94">
        <v>137586</v>
      </c>
      <c r="J29" s="95">
        <f t="shared" ref="J29:J38" si="3">I29/$I$41</f>
        <v>0.62665275987556757</v>
      </c>
      <c r="K29" s="100">
        <v>3.9</v>
      </c>
      <c r="L29" s="198">
        <f>C29+F29+I29</f>
        <v>2091196</v>
      </c>
      <c r="M29" s="199">
        <f t="shared" si="1"/>
        <v>0.6881403819594466</v>
      </c>
      <c r="N29" s="207">
        <v>2.8</v>
      </c>
      <c r="O29" s="202">
        <v>2386028</v>
      </c>
      <c r="P29" s="203">
        <f t="shared" ref="P29:P39" si="4">O29/$O$41</f>
        <v>0.36108734745714105</v>
      </c>
      <c r="Q29" s="204">
        <f t="shared" ref="Q29:Q39" si="5">L29/O29</f>
        <v>0.8764339731134756</v>
      </c>
    </row>
    <row r="30" spans="1:23" ht="15" customHeight="1" x14ac:dyDescent="0.25">
      <c r="A30"/>
      <c r="B30" s="147" t="s">
        <v>348</v>
      </c>
      <c r="C30" s="94">
        <v>45109</v>
      </c>
      <c r="D30" s="95">
        <f t="shared" si="2"/>
        <v>2.1528782678085303E-2</v>
      </c>
      <c r="E30" s="90">
        <v>2.2999999999999998</v>
      </c>
      <c r="F30" s="94">
        <v>39066</v>
      </c>
      <c r="G30" s="95">
        <f t="shared" si="0"/>
        <v>5.3953794139744556E-2</v>
      </c>
      <c r="H30" s="100">
        <v>4.3</v>
      </c>
      <c r="I30" s="94">
        <v>12087</v>
      </c>
      <c r="J30" s="95">
        <f t="shared" si="3"/>
        <v>5.5051763323419434E-2</v>
      </c>
      <c r="K30" s="90">
        <v>2.6</v>
      </c>
      <c r="L30" s="198">
        <f t="shared" ref="L30:L38" si="6">C30+F30+I30</f>
        <v>96262</v>
      </c>
      <c r="M30" s="199">
        <f t="shared" si="1"/>
        <v>3.1676499691172061E-2</v>
      </c>
      <c r="N30" s="207">
        <v>3.1</v>
      </c>
      <c r="O30" s="202">
        <v>3004200</v>
      </c>
      <c r="P30" s="203">
        <f t="shared" si="4"/>
        <v>0.45463783712125055</v>
      </c>
      <c r="Q30" s="204">
        <f t="shared" si="5"/>
        <v>3.2042473869915454E-2</v>
      </c>
    </row>
    <row r="31" spans="1:23" ht="15" customHeight="1" x14ac:dyDescent="0.25">
      <c r="A31"/>
      <c r="B31" s="147" t="s">
        <v>349</v>
      </c>
      <c r="C31" s="94">
        <v>9895</v>
      </c>
      <c r="D31" s="95">
        <f t="shared" si="2"/>
        <v>4.722501154972491E-3</v>
      </c>
      <c r="E31" s="90">
        <v>2.9</v>
      </c>
      <c r="F31" s="94">
        <v>18336</v>
      </c>
      <c r="G31" s="26">
        <f t="shared" si="0"/>
        <v>2.5323728289212002E-2</v>
      </c>
      <c r="H31" s="100">
        <v>4.2</v>
      </c>
      <c r="I31" s="94">
        <v>1662</v>
      </c>
      <c r="J31" s="95">
        <f t="shared" si="3"/>
        <v>7.5697882554416392E-3</v>
      </c>
      <c r="K31" s="90">
        <v>3.7</v>
      </c>
      <c r="L31" s="198">
        <f t="shared" si="6"/>
        <v>29893</v>
      </c>
      <c r="M31" s="199">
        <f t="shared" si="1"/>
        <v>9.836753913986895E-3</v>
      </c>
      <c r="N31" s="207">
        <v>3.8</v>
      </c>
      <c r="O31" s="205">
        <v>99693</v>
      </c>
      <c r="P31" s="203">
        <f t="shared" si="4"/>
        <v>1.5086948237843296E-2</v>
      </c>
      <c r="Q31" s="204">
        <f t="shared" si="5"/>
        <v>0.29985054116136539</v>
      </c>
    </row>
    <row r="32" spans="1:23" ht="15" customHeight="1" x14ac:dyDescent="0.25">
      <c r="A32"/>
      <c r="B32" s="147" t="s">
        <v>350</v>
      </c>
      <c r="C32" s="94">
        <v>3010</v>
      </c>
      <c r="D32" s="95">
        <f t="shared" si="2"/>
        <v>1.4365566929224049E-3</v>
      </c>
      <c r="E32" s="90">
        <v>4.9000000000000004</v>
      </c>
      <c r="F32" s="94">
        <v>215</v>
      </c>
      <c r="G32" s="26">
        <f t="shared" si="0"/>
        <v>2.9693507756220445E-4</v>
      </c>
      <c r="H32" s="100">
        <v>7.8</v>
      </c>
      <c r="I32" s="94">
        <v>76</v>
      </c>
      <c r="J32" s="95">
        <f t="shared" si="3"/>
        <v>3.4615156884089328E-4</v>
      </c>
      <c r="K32" s="100">
        <v>5.3</v>
      </c>
      <c r="L32" s="198">
        <f t="shared" si="6"/>
        <v>3301</v>
      </c>
      <c r="M32" s="199">
        <f t="shared" si="1"/>
        <v>1.0862450965132553E-3</v>
      </c>
      <c r="N32" s="207">
        <v>5.0999999999999996</v>
      </c>
      <c r="O32" s="205">
        <v>3775</v>
      </c>
      <c r="P32" s="203">
        <f t="shared" si="4"/>
        <v>5.7128614444202145E-4</v>
      </c>
      <c r="Q32" s="204">
        <f t="shared" si="5"/>
        <v>0.8744370860927152</v>
      </c>
    </row>
    <row r="33" spans="1:17" ht="15" customHeight="1" x14ac:dyDescent="0.25">
      <c r="A33"/>
      <c r="B33" s="147" t="s">
        <v>351</v>
      </c>
      <c r="C33" s="94">
        <v>204936</v>
      </c>
      <c r="D33" s="95">
        <f t="shared" si="2"/>
        <v>9.7808034026825905E-2</v>
      </c>
      <c r="E33" s="90">
        <v>2.1</v>
      </c>
      <c r="F33" s="94">
        <v>87908</v>
      </c>
      <c r="G33" s="26">
        <f t="shared" si="0"/>
        <v>0.12140915720157335</v>
      </c>
      <c r="H33" s="100">
        <v>5.7</v>
      </c>
      <c r="I33" s="94">
        <v>24349</v>
      </c>
      <c r="J33" s="95">
        <f t="shared" si="3"/>
        <v>0.11090058618035407</v>
      </c>
      <c r="K33" s="100">
        <v>4.0999999999999996</v>
      </c>
      <c r="L33" s="198">
        <f t="shared" si="6"/>
        <v>317193</v>
      </c>
      <c r="M33" s="199">
        <f t="shared" si="1"/>
        <v>0.10437726170806694</v>
      </c>
      <c r="N33" s="207">
        <v>3.3</v>
      </c>
      <c r="O33" s="205">
        <v>333098</v>
      </c>
      <c r="P33" s="203">
        <f t="shared" si="4"/>
        <v>5.0409078712939988E-2</v>
      </c>
      <c r="Q33" s="204">
        <f t="shared" si="5"/>
        <v>0.95225128941032366</v>
      </c>
    </row>
    <row r="34" spans="1:17" ht="15" customHeight="1" x14ac:dyDescent="0.25">
      <c r="A34"/>
      <c r="B34" s="147" t="s">
        <v>331</v>
      </c>
      <c r="C34" s="94">
        <v>45</v>
      </c>
      <c r="D34" s="95">
        <f t="shared" si="2"/>
        <v>2.1476761189869842E-5</v>
      </c>
      <c r="E34" s="90">
        <v>2.1</v>
      </c>
      <c r="F34" s="94">
        <v>107</v>
      </c>
      <c r="G34" s="26">
        <f t="shared" si="0"/>
        <v>1.4777699208909709E-4</v>
      </c>
      <c r="H34" s="100">
        <v>12.1</v>
      </c>
      <c r="I34" s="94">
        <v>11</v>
      </c>
      <c r="J34" s="95">
        <f t="shared" si="3"/>
        <v>5.0100884963813498E-5</v>
      </c>
      <c r="K34" s="100">
        <v>3.5</v>
      </c>
      <c r="L34" s="198">
        <f t="shared" si="6"/>
        <v>163</v>
      </c>
      <c r="M34" s="199">
        <f t="shared" si="1"/>
        <v>5.3637670624556377E-5</v>
      </c>
      <c r="N34" s="207">
        <v>8.6999999999999993</v>
      </c>
      <c r="O34" s="205">
        <v>129783</v>
      </c>
      <c r="P34" s="203">
        <f t="shared" si="4"/>
        <v>1.9640590644799699E-2</v>
      </c>
      <c r="Q34" s="204">
        <f t="shared" si="5"/>
        <v>1.2559426118983225E-3</v>
      </c>
    </row>
    <row r="35" spans="1:17" ht="15" customHeight="1" x14ac:dyDescent="0.25">
      <c r="A35"/>
      <c r="B35" s="147" t="s">
        <v>352</v>
      </c>
      <c r="C35" s="94">
        <v>139846</v>
      </c>
      <c r="D35" s="95">
        <f t="shared" si="2"/>
        <v>6.6743092119078612E-2</v>
      </c>
      <c r="E35" s="90">
        <v>2.6</v>
      </c>
      <c r="F35" s="94">
        <v>210753</v>
      </c>
      <c r="G35" s="26">
        <f t="shared" si="0"/>
        <v>0.29106957396031291</v>
      </c>
      <c r="H35" s="100">
        <v>5.2</v>
      </c>
      <c r="I35" s="94">
        <v>25088</v>
      </c>
      <c r="J35" s="95">
        <f t="shared" si="3"/>
        <v>0.11426645472474119</v>
      </c>
      <c r="K35" s="100">
        <v>3.9</v>
      </c>
      <c r="L35" s="198">
        <f t="shared" si="6"/>
        <v>375687</v>
      </c>
      <c r="M35" s="199">
        <f t="shared" si="1"/>
        <v>0.12362561695661173</v>
      </c>
      <c r="N35" s="207">
        <v>4.0999999999999996</v>
      </c>
      <c r="O35" s="205">
        <v>453035</v>
      </c>
      <c r="P35" s="203">
        <f t="shared" si="4"/>
        <v>6.855963402577249E-2</v>
      </c>
      <c r="Q35" s="204">
        <f t="shared" si="5"/>
        <v>0.82926705442184379</v>
      </c>
    </row>
    <row r="36" spans="1:17" ht="15" customHeight="1" x14ac:dyDescent="0.25">
      <c r="A36"/>
      <c r="B36" s="147" t="s">
        <v>353</v>
      </c>
      <c r="C36" s="94">
        <v>10653</v>
      </c>
      <c r="D36" s="95">
        <f t="shared" si="2"/>
        <v>5.0842652656818534E-3</v>
      </c>
      <c r="E36" s="90">
        <v>2.7</v>
      </c>
      <c r="F36" s="94">
        <v>14610</v>
      </c>
      <c r="G36" s="26">
        <f t="shared" si="0"/>
        <v>2.0177774340389799E-2</v>
      </c>
      <c r="H36" s="100">
        <v>4.4000000000000004</v>
      </c>
      <c r="I36" s="94">
        <v>1876</v>
      </c>
      <c r="J36" s="95">
        <f t="shared" si="3"/>
        <v>8.5444781992831016E-3</v>
      </c>
      <c r="K36" s="100">
        <v>3.5</v>
      </c>
      <c r="L36" s="198">
        <f t="shared" si="6"/>
        <v>27139</v>
      </c>
      <c r="M36" s="199">
        <f t="shared" si="1"/>
        <v>8.9305076262566601E-3</v>
      </c>
      <c r="N36" s="207">
        <v>3.7</v>
      </c>
      <c r="O36" s="205">
        <v>34507</v>
      </c>
      <c r="P36" s="203">
        <f t="shared" si="4"/>
        <v>5.2220850294730685E-3</v>
      </c>
      <c r="Q36" s="204">
        <f t="shared" si="5"/>
        <v>0.7864781058915582</v>
      </c>
    </row>
    <row r="37" spans="1:17" ht="15" customHeight="1" x14ac:dyDescent="0.25">
      <c r="A37"/>
      <c r="B37" s="147" t="s">
        <v>611</v>
      </c>
      <c r="C37" s="94">
        <v>21612</v>
      </c>
      <c r="D37" s="95">
        <f t="shared" si="2"/>
        <v>1.0314572507454822E-2</v>
      </c>
      <c r="E37" s="90">
        <v>2.5</v>
      </c>
      <c r="F37" s="94">
        <v>31632</v>
      </c>
      <c r="G37" s="26">
        <f t="shared" si="0"/>
        <v>4.3686745923012332E-2</v>
      </c>
      <c r="H37" s="100">
        <v>5</v>
      </c>
      <c r="I37" s="94">
        <v>4331</v>
      </c>
      <c r="J37" s="95">
        <f t="shared" si="3"/>
        <v>1.9726084798025113E-2</v>
      </c>
      <c r="K37" s="100">
        <v>4</v>
      </c>
      <c r="L37" s="198">
        <f t="shared" si="6"/>
        <v>57575</v>
      </c>
      <c r="M37" s="199">
        <f t="shared" si="1"/>
        <v>1.8945944087170756E-2</v>
      </c>
      <c r="N37" s="207">
        <v>4</v>
      </c>
      <c r="O37" s="205">
        <v>59634</v>
      </c>
      <c r="P37" s="203">
        <f t="shared" si="4"/>
        <v>9.0246564073259618E-3</v>
      </c>
      <c r="Q37" s="204">
        <f t="shared" si="5"/>
        <v>0.96547271690646275</v>
      </c>
    </row>
    <row r="38" spans="1:17" ht="15" customHeight="1" x14ac:dyDescent="0.25">
      <c r="A38"/>
      <c r="B38" s="147" t="s">
        <v>354</v>
      </c>
      <c r="C38" s="94">
        <v>1857</v>
      </c>
      <c r="D38" s="95">
        <f t="shared" si="2"/>
        <v>8.8627434510196214E-4</v>
      </c>
      <c r="E38" s="90">
        <v>2.4</v>
      </c>
      <c r="F38" s="94">
        <v>2327</v>
      </c>
      <c r="G38" s="26">
        <f t="shared" si="0"/>
        <v>3.2138043045918593E-3</v>
      </c>
      <c r="H38" s="100">
        <v>4.3</v>
      </c>
      <c r="I38" s="94">
        <v>368</v>
      </c>
      <c r="J38" s="95">
        <f t="shared" si="3"/>
        <v>1.6761023333348515E-3</v>
      </c>
      <c r="K38" s="100">
        <v>3.5</v>
      </c>
      <c r="L38" s="198">
        <f t="shared" si="6"/>
        <v>4552</v>
      </c>
      <c r="M38" s="199">
        <f t="shared" si="1"/>
        <v>1.4979059919201267E-3</v>
      </c>
      <c r="N38" s="207">
        <v>3.5</v>
      </c>
      <c r="O38" s="205">
        <v>4812</v>
      </c>
      <c r="P38" s="203">
        <f t="shared" si="4"/>
        <v>7.282195833258297E-4</v>
      </c>
      <c r="Q38" s="204">
        <f t="shared" si="5"/>
        <v>0.94596841230257689</v>
      </c>
    </row>
    <row r="39" spans="1:17" ht="15" customHeight="1" x14ac:dyDescent="0.25">
      <c r="A39"/>
      <c r="B39" s="147" t="s">
        <v>339</v>
      </c>
      <c r="C39" s="94">
        <v>3</v>
      </c>
      <c r="D39" s="95">
        <f t="shared" si="2"/>
        <v>1.431784079324656E-6</v>
      </c>
      <c r="E39" s="90">
        <v>1.7</v>
      </c>
      <c r="F39" s="94" t="s">
        <v>93</v>
      </c>
      <c r="G39" s="26" t="s">
        <v>93</v>
      </c>
      <c r="H39" s="100" t="s">
        <v>93</v>
      </c>
      <c r="I39" s="94" t="s">
        <v>93</v>
      </c>
      <c r="J39" s="95" t="s">
        <v>93</v>
      </c>
      <c r="K39" s="100" t="s">
        <v>93</v>
      </c>
      <c r="L39" s="198">
        <f>C39</f>
        <v>3</v>
      </c>
      <c r="M39" s="199">
        <f t="shared" si="1"/>
        <v>9.8719639186300077E-7</v>
      </c>
      <c r="N39" s="207">
        <v>1.7</v>
      </c>
      <c r="O39" s="205">
        <v>3</v>
      </c>
      <c r="P39" s="203">
        <f t="shared" si="4"/>
        <v>4.540022339936594E-7</v>
      </c>
      <c r="Q39" s="204">
        <f t="shared" si="5"/>
        <v>1</v>
      </c>
    </row>
    <row r="40" spans="1:17" ht="15" customHeight="1" x14ac:dyDescent="0.25">
      <c r="A40"/>
      <c r="B40" s="147" t="s">
        <v>340</v>
      </c>
      <c r="C40" s="25" t="s">
        <v>93</v>
      </c>
      <c r="D40" s="95" t="s">
        <v>93</v>
      </c>
      <c r="E40" s="90" t="s">
        <v>93</v>
      </c>
      <c r="F40" s="25" t="s">
        <v>93</v>
      </c>
      <c r="G40" s="95" t="s">
        <v>93</v>
      </c>
      <c r="H40" s="90" t="s">
        <v>93</v>
      </c>
      <c r="I40" s="25" t="s">
        <v>93</v>
      </c>
      <c r="J40" s="95" t="s">
        <v>93</v>
      </c>
      <c r="K40" s="90" t="s">
        <v>93</v>
      </c>
      <c r="L40" s="198" t="s">
        <v>93</v>
      </c>
      <c r="M40" s="199" t="s">
        <v>93</v>
      </c>
      <c r="N40" s="207" t="s">
        <v>93</v>
      </c>
      <c r="O40" s="275" t="s">
        <v>93</v>
      </c>
      <c r="P40" s="203" t="s">
        <v>93</v>
      </c>
      <c r="Q40" s="204" t="s">
        <v>93</v>
      </c>
    </row>
    <row r="41" spans="1:17" s="17" customFormat="1" ht="30" customHeight="1" thickBot="1" x14ac:dyDescent="0.3">
      <c r="B41" s="306" t="s">
        <v>159</v>
      </c>
      <c r="C41" s="292">
        <f>SUM(C28:C40)</f>
        <v>2095288</v>
      </c>
      <c r="D41" s="293">
        <f>SUM(D28:D40)</f>
        <v>1</v>
      </c>
      <c r="E41" s="297">
        <v>2.4</v>
      </c>
      <c r="F41" s="292">
        <f>SUM(F28:F40)</f>
        <v>724064</v>
      </c>
      <c r="G41" s="293">
        <f>SUM(G28:G40)</f>
        <v>1</v>
      </c>
      <c r="H41" s="297">
        <v>5.0999999999999996</v>
      </c>
      <c r="I41" s="292">
        <f>SUM(I28:I40)</f>
        <v>219557</v>
      </c>
      <c r="J41" s="293">
        <f>SUM(J28:J40)</f>
        <v>0.99999999999999978</v>
      </c>
      <c r="K41" s="297">
        <v>4.0999999999999996</v>
      </c>
      <c r="L41" s="292">
        <f>SUM(L28:L40)</f>
        <v>3038909</v>
      </c>
      <c r="M41" s="293">
        <f>SUM(M28:M40)</f>
        <v>0.99999999999999989</v>
      </c>
      <c r="N41" s="297">
        <v>3.1</v>
      </c>
      <c r="O41" s="292">
        <f>SUM(O28:O40)</f>
        <v>6607897</v>
      </c>
      <c r="P41" s="295">
        <f>SUM(P28:P40)</f>
        <v>1</v>
      </c>
      <c r="Q41" s="298">
        <f>L41/O41</f>
        <v>0.45989049163447915</v>
      </c>
    </row>
    <row r="43" spans="1:17" ht="13.8" x14ac:dyDescent="0.25">
      <c r="A43" s="140"/>
      <c r="B43" s="276"/>
      <c r="C43" s="133"/>
      <c r="D43" s="133"/>
      <c r="E43" s="133"/>
      <c r="F43" s="133"/>
      <c r="G43" s="133"/>
    </row>
    <row r="44" spans="1:17" ht="13.8" x14ac:dyDescent="0.25">
      <c r="A44" s="140"/>
      <c r="B44" s="276"/>
      <c r="C44" s="133"/>
      <c r="D44" s="133"/>
      <c r="E44" s="133"/>
      <c r="F44" s="133"/>
      <c r="G44" s="133"/>
    </row>
    <row r="45" spans="1:17" x14ac:dyDescent="0.25">
      <c r="A45" s="140"/>
      <c r="B45" s="142"/>
      <c r="C45" s="143"/>
      <c r="D45" s="143"/>
      <c r="E45" s="143"/>
      <c r="F45" s="133"/>
      <c r="G45" s="133"/>
    </row>
    <row r="46" spans="1:17" x14ac:dyDescent="0.25">
      <c r="A46" s="140"/>
      <c r="B46" s="144"/>
      <c r="C46" s="133"/>
      <c r="D46" s="133"/>
      <c r="E46" s="133"/>
      <c r="F46" s="133"/>
      <c r="G46" s="133"/>
    </row>
    <row r="47" spans="1:17" x14ac:dyDescent="0.25">
      <c r="A47" s="140"/>
      <c r="B47" s="144"/>
      <c r="C47" s="133"/>
      <c r="D47" s="133"/>
      <c r="E47" s="133"/>
      <c r="F47" s="133"/>
      <c r="G47" s="133"/>
    </row>
    <row r="48" spans="1:17" x14ac:dyDescent="0.25">
      <c r="A48" s="140"/>
      <c r="B48" s="144"/>
      <c r="C48" s="133"/>
      <c r="D48" s="133"/>
      <c r="E48" s="133"/>
      <c r="F48" s="133"/>
      <c r="G48" s="133"/>
    </row>
    <row r="49" spans="1:7" x14ac:dyDescent="0.25">
      <c r="A49" s="140"/>
      <c r="B49" s="142"/>
      <c r="C49" s="143"/>
      <c r="D49" s="143"/>
      <c r="E49" s="143"/>
      <c r="F49" s="133"/>
      <c r="G49" s="133"/>
    </row>
    <row r="50" spans="1:7" x14ac:dyDescent="0.25">
      <c r="A50" s="140"/>
      <c r="B50" s="144"/>
      <c r="C50" s="133"/>
      <c r="D50" s="133"/>
      <c r="E50" s="133"/>
      <c r="F50" s="134"/>
      <c r="G50" s="133"/>
    </row>
    <row r="51" spans="1:7" x14ac:dyDescent="0.25">
      <c r="A51" s="140"/>
      <c r="B51" s="144"/>
      <c r="C51" s="133"/>
      <c r="D51" s="133"/>
      <c r="E51" s="133"/>
      <c r="F51" s="134"/>
      <c r="G51" s="133"/>
    </row>
    <row r="52" spans="1:7" x14ac:dyDescent="0.25">
      <c r="A52" s="140"/>
      <c r="B52" s="144"/>
      <c r="C52" s="133"/>
      <c r="D52" s="133"/>
      <c r="E52" s="133"/>
      <c r="F52" s="134"/>
      <c r="G52" s="133"/>
    </row>
    <row r="53" spans="1:7" x14ac:dyDescent="0.25">
      <c r="A53" s="140"/>
      <c r="B53" s="133"/>
      <c r="C53" s="133"/>
      <c r="D53" s="133"/>
      <c r="E53" s="133"/>
      <c r="F53" s="133"/>
      <c r="G53" s="133"/>
    </row>
    <row r="54" spans="1:7" x14ac:dyDescent="0.25">
      <c r="A54" s="140"/>
      <c r="B54" s="133"/>
      <c r="C54" s="133"/>
      <c r="D54" s="133"/>
      <c r="E54" s="133"/>
      <c r="F54" s="133"/>
      <c r="G54" s="133"/>
    </row>
    <row r="55" spans="1:7" x14ac:dyDescent="0.25">
      <c r="A55" s="140"/>
      <c r="B55" s="133"/>
      <c r="C55" s="133"/>
      <c r="D55" s="133"/>
      <c r="E55" s="133"/>
      <c r="F55" s="133"/>
      <c r="G55" s="133"/>
    </row>
    <row r="56" spans="1:7" x14ac:dyDescent="0.25">
      <c r="A56" s="140"/>
      <c r="B56" s="133"/>
      <c r="C56" s="133"/>
      <c r="D56" s="133"/>
      <c r="E56" s="133"/>
      <c r="F56" s="133"/>
      <c r="G56" s="133"/>
    </row>
  </sheetData>
  <mergeCells count="38">
    <mergeCell ref="O8:P8"/>
    <mergeCell ref="Q8:R8"/>
    <mergeCell ref="S8:T8"/>
    <mergeCell ref="O26:P26"/>
    <mergeCell ref="Q26:Q27"/>
    <mergeCell ref="O5:R5"/>
    <mergeCell ref="S5:T6"/>
    <mergeCell ref="O6:P6"/>
    <mergeCell ref="Q6:R6"/>
    <mergeCell ref="O7:P7"/>
    <mergeCell ref="Q7:R7"/>
    <mergeCell ref="S7:T7"/>
    <mergeCell ref="B26:B27"/>
    <mergeCell ref="C26:E26"/>
    <mergeCell ref="F26:H26"/>
    <mergeCell ref="I26:K26"/>
    <mergeCell ref="L26:N26"/>
    <mergeCell ref="M8:N8"/>
    <mergeCell ref="C7:D7"/>
    <mergeCell ref="E7:F7"/>
    <mergeCell ref="G7:H7"/>
    <mergeCell ref="I7:J7"/>
    <mergeCell ref="K7:L7"/>
    <mergeCell ref="M7:N7"/>
    <mergeCell ref="C8:D8"/>
    <mergeCell ref="E8:F8"/>
    <mergeCell ref="G8:H8"/>
    <mergeCell ref="I8:J8"/>
    <mergeCell ref="K8:L8"/>
    <mergeCell ref="B5:B6"/>
    <mergeCell ref="C5:H5"/>
    <mergeCell ref="I5:N5"/>
    <mergeCell ref="C6:D6"/>
    <mergeCell ref="E6:F6"/>
    <mergeCell ref="G6:H6"/>
    <mergeCell ref="I6:J6"/>
    <mergeCell ref="K6:L6"/>
    <mergeCell ref="M6:N6"/>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7"/>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45.6640625" customWidth="1"/>
    <col min="3" max="3" width="20.6640625" customWidth="1"/>
    <col min="4" max="4" width="23.88671875" customWidth="1"/>
    <col min="5" max="6" width="20.6640625" customWidth="1"/>
    <col min="7" max="8" width="12.6640625" customWidth="1"/>
    <col min="9" max="9" width="37" customWidth="1"/>
    <col min="10" max="11" width="14.44140625" customWidth="1"/>
    <col min="12" max="12" width="17.44140625" customWidth="1"/>
    <col min="13" max="13" width="12.6640625" customWidth="1"/>
    <col min="14" max="15" width="12.6640625" style="13" customWidth="1"/>
    <col min="16" max="16" width="14.6640625" style="13" customWidth="1"/>
    <col min="17" max="19" width="10.6640625" customWidth="1"/>
    <col min="20" max="20" width="11.44140625" customWidth="1"/>
    <col min="21" max="24" width="10.6640625" customWidth="1"/>
  </cols>
  <sheetData>
    <row r="1" spans="1:16" x14ac:dyDescent="0.25">
      <c r="A1" s="34" t="s">
        <v>109</v>
      </c>
    </row>
    <row r="2" spans="1:16" x14ac:dyDescent="0.25">
      <c r="B2" s="1"/>
      <c r="C2" s="1"/>
      <c r="D2" s="1"/>
      <c r="E2" s="7"/>
      <c r="F2" s="7"/>
      <c r="G2" s="7"/>
      <c r="H2" s="7"/>
      <c r="I2" s="7"/>
      <c r="J2" s="7"/>
      <c r="K2" s="7"/>
      <c r="L2" s="7"/>
    </row>
    <row r="3" spans="1:16" s="22" customFormat="1" ht="15.6" x14ac:dyDescent="0.3">
      <c r="A3" s="36" t="s">
        <v>45</v>
      </c>
      <c r="B3" s="39" t="s">
        <v>355</v>
      </c>
      <c r="C3" s="39"/>
      <c r="D3" s="39"/>
      <c r="M3" s="23"/>
      <c r="N3" s="40"/>
      <c r="O3" s="40"/>
      <c r="P3" s="38"/>
    </row>
    <row r="4" spans="1:16" s="22" customFormat="1" ht="15.6" x14ac:dyDescent="0.3">
      <c r="A4" s="36"/>
      <c r="B4" s="39"/>
      <c r="C4" s="39"/>
      <c r="D4" s="39"/>
      <c r="G4" s="32"/>
      <c r="H4" s="32"/>
      <c r="I4" s="32"/>
      <c r="J4" s="32"/>
      <c r="K4" s="32"/>
      <c r="L4" s="32"/>
      <c r="M4" s="33"/>
      <c r="N4" s="39"/>
      <c r="O4" s="39"/>
      <c r="P4" s="38"/>
    </row>
    <row r="5" spans="1:16" s="22" customFormat="1" ht="15.6" x14ac:dyDescent="0.3">
      <c r="A5" s="23"/>
      <c r="B5" s="382" t="s">
        <v>643</v>
      </c>
      <c r="C5" s="21"/>
      <c r="D5" s="21"/>
      <c r="E5" s="131"/>
      <c r="F5" s="131"/>
      <c r="G5" s="33"/>
      <c r="H5" s="33"/>
      <c r="I5" s="33"/>
      <c r="J5" s="32"/>
      <c r="K5" s="32"/>
      <c r="L5" s="32"/>
      <c r="M5" s="33"/>
      <c r="N5" s="39"/>
      <c r="O5" s="39"/>
      <c r="P5" s="38"/>
    </row>
    <row r="6" spans="1:16" s="22" customFormat="1" ht="15.6" x14ac:dyDescent="0.3">
      <c r="A6" s="23"/>
      <c r="B6" s="236"/>
      <c r="C6" s="21"/>
      <c r="D6" s="21"/>
      <c r="E6" s="131"/>
      <c r="F6" s="131"/>
      <c r="G6" s="33"/>
      <c r="H6" s="33"/>
      <c r="I6" s="33"/>
      <c r="J6" s="32"/>
      <c r="K6" s="32"/>
      <c r="M6" s="23"/>
      <c r="N6" s="40"/>
      <c r="O6" s="40"/>
      <c r="P6" s="38"/>
    </row>
    <row r="7" spans="1:16" s="22" customFormat="1" ht="15.6" x14ac:dyDescent="0.3">
      <c r="A7" s="360" t="s">
        <v>638</v>
      </c>
      <c r="B7" s="236"/>
      <c r="C7" s="21"/>
      <c r="D7" s="21"/>
      <c r="E7" s="131"/>
      <c r="F7" s="131"/>
      <c r="G7" s="33"/>
      <c r="H7" s="33"/>
      <c r="I7" s="33"/>
      <c r="J7" s="32"/>
      <c r="K7" s="32"/>
      <c r="M7" s="23"/>
      <c r="N7" s="40"/>
      <c r="O7" s="40"/>
      <c r="P7" s="38"/>
    </row>
    <row r="8" spans="1:16" s="22" customFormat="1" ht="15.6" x14ac:dyDescent="0.3">
      <c r="A8" s="76"/>
      <c r="B8" s="236"/>
      <c r="C8" s="21"/>
      <c r="D8" s="21"/>
      <c r="E8" s="131"/>
      <c r="F8" s="131"/>
      <c r="G8" s="33"/>
      <c r="H8" s="33"/>
      <c r="I8" s="33"/>
      <c r="J8" s="32"/>
      <c r="K8" s="32"/>
      <c r="M8" s="23"/>
      <c r="N8" s="40"/>
      <c r="O8" s="40"/>
      <c r="P8" s="38"/>
    </row>
    <row r="9" spans="1:16" s="22" customFormat="1" ht="15.75" customHeight="1" x14ac:dyDescent="0.3">
      <c r="A9" s="76"/>
      <c r="B9" s="666" t="s">
        <v>654</v>
      </c>
      <c r="C9" s="666"/>
      <c r="D9" s="666"/>
      <c r="E9" s="666"/>
      <c r="F9" s="666"/>
      <c r="G9" s="666"/>
      <c r="H9" s="260"/>
      <c r="I9" s="260"/>
      <c r="J9" s="260"/>
      <c r="K9" s="260"/>
      <c r="M9" s="23"/>
      <c r="N9" s="40"/>
      <c r="O9" s="40"/>
      <c r="P9" s="38"/>
    </row>
    <row r="10" spans="1:16" s="22" customFormat="1" ht="48.75" customHeight="1" x14ac:dyDescent="0.3">
      <c r="A10" s="76"/>
      <c r="B10" s="666"/>
      <c r="C10" s="666"/>
      <c r="D10" s="666"/>
      <c r="E10" s="666"/>
      <c r="F10" s="666"/>
      <c r="G10" s="666"/>
      <c r="H10" s="260"/>
      <c r="I10" s="260"/>
      <c r="J10" s="260"/>
      <c r="K10" s="260"/>
      <c r="M10" s="23"/>
      <c r="N10" s="40"/>
      <c r="O10" s="40"/>
      <c r="P10" s="38"/>
    </row>
    <row r="11" spans="1:16" s="22" customFormat="1" ht="15.6" x14ac:dyDescent="0.3">
      <c r="A11" s="36"/>
      <c r="B11" s="39"/>
      <c r="C11" s="39"/>
      <c r="D11" s="39"/>
      <c r="M11" s="23"/>
      <c r="N11" s="40"/>
      <c r="O11" s="40"/>
      <c r="P11" s="38"/>
    </row>
    <row r="12" spans="1:16" s="22" customFormat="1" ht="15.6" x14ac:dyDescent="0.3">
      <c r="A12" s="36"/>
      <c r="B12" s="39"/>
      <c r="C12" s="39"/>
      <c r="D12" s="39"/>
      <c r="H12" s="35"/>
      <c r="I12"/>
      <c r="J12"/>
      <c r="K12"/>
      <c r="L12" s="14"/>
      <c r="M12" s="14"/>
      <c r="N12" s="14"/>
      <c r="O12" s="40"/>
      <c r="P12" s="38"/>
    </row>
    <row r="13" spans="1:16" s="22" customFormat="1" ht="16.2" thickBot="1" x14ac:dyDescent="0.35">
      <c r="A13" s="36"/>
      <c r="B13" s="39"/>
      <c r="C13" s="39"/>
      <c r="D13" s="39"/>
      <c r="H13" s="35"/>
      <c r="I13" s="14"/>
      <c r="J13"/>
      <c r="K13"/>
      <c r="L13"/>
      <c r="M13" s="133"/>
      <c r="N13"/>
      <c r="O13" s="40"/>
      <c r="P13" s="38"/>
    </row>
    <row r="14" spans="1:16" s="22" customFormat="1" ht="29.25" customHeight="1" x14ac:dyDescent="0.3">
      <c r="A14" s="36"/>
      <c r="B14" s="39"/>
      <c r="C14" s="39"/>
      <c r="D14" s="39"/>
      <c r="H14" s="35"/>
      <c r="I14" s="262" t="s">
        <v>356</v>
      </c>
      <c r="J14" s="263" t="s">
        <v>215</v>
      </c>
      <c r="K14" s="263" t="s">
        <v>103</v>
      </c>
      <c r="L14" s="264" t="s">
        <v>104</v>
      </c>
      <c r="M14" s="133"/>
      <c r="N14"/>
      <c r="O14" s="40"/>
      <c r="P14" s="38"/>
    </row>
    <row r="15" spans="1:16" s="22" customFormat="1" ht="17.25" customHeight="1" x14ac:dyDescent="0.3">
      <c r="A15" s="36"/>
      <c r="B15" s="39"/>
      <c r="C15" s="39"/>
      <c r="D15" s="39"/>
      <c r="H15" s="35" t="s">
        <v>1</v>
      </c>
      <c r="I15" s="266" t="s">
        <v>357</v>
      </c>
      <c r="J15" s="133">
        <v>38.74</v>
      </c>
      <c r="K15" s="133">
        <v>53.58</v>
      </c>
      <c r="L15" s="267">
        <v>7.68</v>
      </c>
      <c r="M15" s="134">
        <f>SUM(J15:L15)/100</f>
        <v>1</v>
      </c>
      <c r="N15"/>
      <c r="O15" s="40"/>
      <c r="P15" s="38"/>
    </row>
    <row r="16" spans="1:16" s="22" customFormat="1" ht="16.5" customHeight="1" x14ac:dyDescent="0.3">
      <c r="A16" s="36"/>
      <c r="B16" s="39"/>
      <c r="C16" s="39"/>
      <c r="D16" s="39"/>
      <c r="H16" s="187" t="s">
        <v>359</v>
      </c>
      <c r="I16" s="266" t="s">
        <v>439</v>
      </c>
      <c r="J16" s="133">
        <v>78.290000000000006</v>
      </c>
      <c r="K16" s="133">
        <v>15.13</v>
      </c>
      <c r="L16" s="267">
        <v>6.58</v>
      </c>
      <c r="M16" s="134">
        <f>SUM(J16:L16)/100</f>
        <v>1</v>
      </c>
      <c r="N16"/>
      <c r="O16" s="40"/>
      <c r="P16" s="38"/>
    </row>
    <row r="17" spans="1:16" s="22" customFormat="1" ht="16.2" thickBot="1" x14ac:dyDescent="0.35">
      <c r="A17" s="36"/>
      <c r="B17" s="39"/>
      <c r="C17" s="39"/>
      <c r="D17" s="39"/>
      <c r="H17" s="35"/>
      <c r="I17" s="268" t="s">
        <v>358</v>
      </c>
      <c r="J17" s="269">
        <v>64.22</v>
      </c>
      <c r="K17" s="269">
        <v>25.53</v>
      </c>
      <c r="L17" s="270">
        <v>10.25</v>
      </c>
      <c r="M17" s="134">
        <f>SUM(J17:L17)/100</f>
        <v>1</v>
      </c>
      <c r="N17"/>
      <c r="O17" s="40"/>
      <c r="P17" s="38"/>
    </row>
    <row r="18" spans="1:16" s="22" customFormat="1" ht="15.6" x14ac:dyDescent="0.3">
      <c r="A18" s="36"/>
      <c r="B18" s="39"/>
      <c r="C18" s="39"/>
      <c r="D18" s="39"/>
      <c r="H18" s="35"/>
      <c r="I18"/>
      <c r="J18"/>
      <c r="K18"/>
      <c r="L18"/>
      <c r="M18"/>
      <c r="N18"/>
      <c r="O18" s="40"/>
      <c r="P18" s="38"/>
    </row>
    <row r="19" spans="1:16" s="22" customFormat="1" ht="15.6" x14ac:dyDescent="0.3">
      <c r="A19" s="36"/>
      <c r="B19" s="39"/>
      <c r="C19" s="39"/>
      <c r="D19" s="39"/>
      <c r="M19" s="23"/>
      <c r="N19" s="40"/>
      <c r="O19" s="40"/>
      <c r="P19" s="38"/>
    </row>
    <row r="20" spans="1:16" s="22" customFormat="1" ht="16.5" customHeight="1" x14ac:dyDescent="0.3">
      <c r="A20" s="36"/>
      <c r="B20" s="39"/>
      <c r="C20" s="39"/>
      <c r="D20" s="39"/>
      <c r="M20" s="23"/>
      <c r="N20" s="40"/>
      <c r="O20" s="40"/>
      <c r="P20" s="38"/>
    </row>
    <row r="21" spans="1:16" s="22" customFormat="1" ht="15.6" x14ac:dyDescent="0.3">
      <c r="A21" s="36"/>
      <c r="B21" s="39"/>
      <c r="C21" s="39"/>
      <c r="D21" s="39"/>
      <c r="H21"/>
      <c r="I21" s="14"/>
      <c r="J21" s="14"/>
      <c r="K21" s="14"/>
      <c r="L21" s="14"/>
      <c r="M21"/>
      <c r="N21" s="13"/>
      <c r="O21" s="40"/>
      <c r="P21" s="38"/>
    </row>
    <row r="22" spans="1:16" s="22" customFormat="1" ht="15.6" x14ac:dyDescent="0.3">
      <c r="A22" s="36"/>
      <c r="B22" s="39"/>
      <c r="C22" s="39"/>
      <c r="D22" s="39"/>
      <c r="H22"/>
      <c r="I22"/>
      <c r="J22"/>
      <c r="K22"/>
      <c r="L22"/>
      <c r="M22"/>
      <c r="N22" s="13"/>
      <c r="O22" s="40"/>
      <c r="P22" s="38"/>
    </row>
    <row r="23" spans="1:16" s="22" customFormat="1" ht="15.6" x14ac:dyDescent="0.3">
      <c r="A23" s="36"/>
      <c r="B23" s="39"/>
      <c r="C23" s="39"/>
      <c r="D23" s="39"/>
      <c r="H23"/>
      <c r="I23"/>
      <c r="J23"/>
      <c r="K23"/>
      <c r="L23"/>
      <c r="M23"/>
      <c r="N23" s="13"/>
      <c r="O23" s="40"/>
      <c r="P23" s="38"/>
    </row>
    <row r="24" spans="1:16" s="22" customFormat="1" ht="17.25" customHeight="1" x14ac:dyDescent="0.3">
      <c r="A24" s="36"/>
      <c r="B24" s="39"/>
      <c r="C24" s="39"/>
      <c r="D24" s="39"/>
      <c r="H24"/>
      <c r="I24"/>
      <c r="J24"/>
      <c r="K24"/>
      <c r="L24"/>
      <c r="M24"/>
      <c r="N24" s="13"/>
      <c r="O24" s="40"/>
      <c r="P24" s="38"/>
    </row>
    <row r="25" spans="1:16" s="22" customFormat="1" ht="15.6" x14ac:dyDescent="0.3">
      <c r="A25" s="36"/>
      <c r="B25" s="39"/>
      <c r="C25" s="39"/>
      <c r="D25" s="39"/>
      <c r="H25"/>
      <c r="I25"/>
      <c r="J25"/>
      <c r="K25"/>
      <c r="L25"/>
      <c r="M25"/>
      <c r="N25" s="13"/>
      <c r="O25" s="40"/>
      <c r="P25" s="38"/>
    </row>
    <row r="26" spans="1:16" s="22" customFormat="1" ht="15.6" x14ac:dyDescent="0.3">
      <c r="A26" s="36"/>
      <c r="B26" s="39"/>
      <c r="C26" s="39"/>
      <c r="D26" s="39"/>
      <c r="H26"/>
      <c r="I26"/>
      <c r="J26"/>
      <c r="K26"/>
      <c r="L26"/>
      <c r="M26"/>
      <c r="N26" s="13"/>
      <c r="O26" s="13"/>
      <c r="P26" s="38"/>
    </row>
    <row r="27" spans="1:16" s="22" customFormat="1" ht="15.6" x14ac:dyDescent="0.3">
      <c r="A27" s="36"/>
      <c r="B27" s="39"/>
      <c r="C27" s="39"/>
      <c r="D27" s="39"/>
      <c r="H27"/>
      <c r="I27"/>
      <c r="J27"/>
      <c r="K27"/>
      <c r="L27"/>
      <c r="M27"/>
      <c r="N27" s="13"/>
      <c r="O27" s="13"/>
      <c r="P27" s="38"/>
    </row>
    <row r="28" spans="1:16" s="22" customFormat="1" ht="15.6" x14ac:dyDescent="0.3">
      <c r="A28" s="36"/>
      <c r="B28" s="39"/>
      <c r="C28" s="39"/>
      <c r="D28" s="39"/>
      <c r="H28"/>
      <c r="I28"/>
      <c r="J28"/>
      <c r="K28"/>
      <c r="L28"/>
      <c r="M28"/>
      <c r="N28" s="13"/>
      <c r="O28" s="13"/>
      <c r="P28" s="38"/>
    </row>
    <row r="29" spans="1:16" s="22" customFormat="1" ht="15.6" x14ac:dyDescent="0.3">
      <c r="A29" s="36"/>
      <c r="B29" s="39"/>
      <c r="C29" s="39"/>
      <c r="D29" s="39"/>
      <c r="H29"/>
      <c r="I29"/>
      <c r="J29"/>
      <c r="K29"/>
      <c r="L29"/>
      <c r="M29"/>
      <c r="N29" s="13"/>
      <c r="O29" s="13"/>
      <c r="P29" s="38"/>
    </row>
    <row r="30" spans="1:16" x14ac:dyDescent="0.25">
      <c r="P30"/>
    </row>
    <row r="33" spans="1:14" ht="15.6" x14ac:dyDescent="0.3">
      <c r="A33" s="360" t="s">
        <v>637</v>
      </c>
    </row>
    <row r="35" spans="1:14" x14ac:dyDescent="0.25">
      <c r="B35" s="666" t="s">
        <v>655</v>
      </c>
      <c r="C35" s="666"/>
      <c r="D35" s="666"/>
      <c r="E35" s="666"/>
      <c r="F35" s="666"/>
      <c r="G35" s="666"/>
    </row>
    <row r="36" spans="1:14" ht="58.5" customHeight="1" x14ac:dyDescent="0.25">
      <c r="B36" s="666"/>
      <c r="C36" s="666"/>
      <c r="D36" s="666"/>
      <c r="E36" s="666"/>
      <c r="F36" s="666"/>
      <c r="G36" s="666"/>
    </row>
    <row r="38" spans="1:14" ht="13.8" thickBot="1" x14ac:dyDescent="0.3">
      <c r="H38" s="35"/>
      <c r="I38" s="14"/>
      <c r="M38" s="133"/>
      <c r="N38"/>
    </row>
    <row r="39" spans="1:14" ht="26.4" x14ac:dyDescent="0.25">
      <c r="H39" s="35"/>
      <c r="I39" s="262" t="s">
        <v>356</v>
      </c>
      <c r="J39" s="263" t="s">
        <v>215</v>
      </c>
      <c r="K39" s="263" t="s">
        <v>103</v>
      </c>
      <c r="L39" s="264" t="s">
        <v>104</v>
      </c>
      <c r="M39" s="265" t="s">
        <v>362</v>
      </c>
      <c r="N39"/>
    </row>
    <row r="40" spans="1:14" x14ac:dyDescent="0.25">
      <c r="H40" s="35" t="s">
        <v>120</v>
      </c>
      <c r="I40" s="266" t="s">
        <v>357</v>
      </c>
      <c r="J40" s="133">
        <v>228972</v>
      </c>
      <c r="K40" s="133">
        <v>316724</v>
      </c>
      <c r="L40" s="267">
        <v>45412</v>
      </c>
      <c r="M40" s="133">
        <f>SUM(J40:L40)</f>
        <v>591108</v>
      </c>
      <c r="N40"/>
    </row>
    <row r="41" spans="1:14" x14ac:dyDescent="0.25">
      <c r="H41" s="35"/>
      <c r="I41" s="266" t="s">
        <v>439</v>
      </c>
      <c r="J41" s="133">
        <v>1637298</v>
      </c>
      <c r="K41" s="133">
        <v>316312</v>
      </c>
      <c r="L41" s="267">
        <v>137586</v>
      </c>
      <c r="M41" s="133">
        <f>SUM(J41:L41)</f>
        <v>2091196</v>
      </c>
      <c r="N41"/>
    </row>
    <row r="42" spans="1:14" ht="13.8" thickBot="1" x14ac:dyDescent="0.3">
      <c r="H42" s="35"/>
      <c r="I42" s="268" t="s">
        <v>358</v>
      </c>
      <c r="J42" s="269">
        <v>229018</v>
      </c>
      <c r="K42" s="269">
        <v>91028</v>
      </c>
      <c r="L42" s="270">
        <v>36559</v>
      </c>
      <c r="M42" s="133">
        <f>SUM(J42:L42)</f>
        <v>356605</v>
      </c>
      <c r="N42">
        <f>SUM(M40:M42)</f>
        <v>3038909</v>
      </c>
    </row>
    <row r="43" spans="1:14" ht="26.4" x14ac:dyDescent="0.25">
      <c r="H43" s="35"/>
      <c r="I43" s="262" t="s">
        <v>356</v>
      </c>
      <c r="J43" s="263" t="s">
        <v>215</v>
      </c>
      <c r="K43" s="263" t="s">
        <v>103</v>
      </c>
      <c r="L43" s="264" t="s">
        <v>104</v>
      </c>
      <c r="M43" s="133"/>
      <c r="N43"/>
    </row>
    <row r="44" spans="1:14" x14ac:dyDescent="0.25">
      <c r="H44" s="187" t="s">
        <v>360</v>
      </c>
      <c r="I44" s="266" t="s">
        <v>357</v>
      </c>
      <c r="J44" s="247">
        <f>J40/$N$42</f>
        <v>7.5346777412551677E-2</v>
      </c>
      <c r="K44" s="247">
        <f>K40/$N$42</f>
        <v>0.10422293000547236</v>
      </c>
      <c r="L44" s="271">
        <f>L40/$N$42</f>
        <v>1.4943520849094198E-2</v>
      </c>
      <c r="M44" s="3"/>
      <c r="N44"/>
    </row>
    <row r="45" spans="1:14" x14ac:dyDescent="0.25">
      <c r="H45" s="187" t="s">
        <v>361</v>
      </c>
      <c r="I45" s="266" t="s">
        <v>439</v>
      </c>
      <c r="J45" s="247">
        <f t="shared" ref="J45:L46" si="0">J41/$N$42</f>
        <v>0.53877822600150249</v>
      </c>
      <c r="K45" s="247">
        <f t="shared" si="0"/>
        <v>0.10408735503432318</v>
      </c>
      <c r="L45" s="271">
        <f t="shared" si="0"/>
        <v>4.5274800923620948E-2</v>
      </c>
      <c r="M45" s="3"/>
      <c r="N45"/>
    </row>
    <row r="46" spans="1:14" ht="13.8" thickBot="1" x14ac:dyDescent="0.3">
      <c r="H46" s="35"/>
      <c r="I46" s="268" t="s">
        <v>358</v>
      </c>
      <c r="J46" s="272">
        <f t="shared" si="0"/>
        <v>7.5361914423893575E-2</v>
      </c>
      <c r="K46" s="272">
        <f t="shared" si="0"/>
        <v>2.9954171052835078E-2</v>
      </c>
      <c r="L46" s="273">
        <f t="shared" si="0"/>
        <v>1.2030304296706483E-2</v>
      </c>
      <c r="M46" s="3"/>
      <c r="N46"/>
    </row>
    <row r="47" spans="1:14" ht="15" x14ac:dyDescent="0.25">
      <c r="G47" s="22"/>
      <c r="H47" s="35"/>
      <c r="M47" s="48" t="s">
        <v>363</v>
      </c>
      <c r="N47"/>
    </row>
    <row r="48" spans="1:14" ht="15" x14ac:dyDescent="0.25">
      <c r="G48" s="22"/>
      <c r="H48" s="35"/>
      <c r="N48"/>
    </row>
    <row r="49" spans="7:7" ht="15" x14ac:dyDescent="0.25">
      <c r="G49" s="22"/>
    </row>
    <row r="50" spans="7:7" ht="15" x14ac:dyDescent="0.25">
      <c r="G50" s="22"/>
    </row>
    <row r="51" spans="7:7" ht="15" x14ac:dyDescent="0.25">
      <c r="G51" s="22"/>
    </row>
    <row r="52" spans="7:7" ht="15" x14ac:dyDescent="0.25">
      <c r="G52" s="22"/>
    </row>
    <row r="53" spans="7:7" ht="15" x14ac:dyDescent="0.25">
      <c r="G53" s="22"/>
    </row>
    <row r="54" spans="7:7" ht="15" x14ac:dyDescent="0.25">
      <c r="G54" s="22"/>
    </row>
    <row r="55" spans="7:7" ht="15" x14ac:dyDescent="0.25">
      <c r="G55" s="22"/>
    </row>
    <row r="56" spans="7:7" ht="15" x14ac:dyDescent="0.25">
      <c r="G56" s="22"/>
    </row>
    <row r="57" spans="7:7" ht="15" x14ac:dyDescent="0.25">
      <c r="G57" s="22"/>
    </row>
  </sheetData>
  <mergeCells count="2">
    <mergeCell ref="B9:G10"/>
    <mergeCell ref="B35:G36"/>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48" bestFit="1" customWidth="1"/>
    <col min="2" max="2" width="62" style="332" customWidth="1"/>
    <col min="3" max="3" width="11.33203125" style="332" customWidth="1"/>
    <col min="4" max="5" width="10.6640625" style="332" customWidth="1"/>
    <col min="6" max="6" width="11.33203125" style="332" customWidth="1"/>
    <col min="7" max="8" width="10.6640625" style="332" customWidth="1"/>
    <col min="9" max="9" width="11.33203125" style="332" customWidth="1"/>
    <col min="10" max="11" width="10.6640625" style="332" customWidth="1"/>
    <col min="12" max="12" width="11.33203125" style="332" customWidth="1"/>
    <col min="13" max="14" width="10.6640625" style="335" customWidth="1"/>
    <col min="15" max="15" width="11.33203125" style="335" customWidth="1"/>
    <col min="16" max="18" width="10.6640625" style="332" customWidth="1"/>
    <col min="19" max="19" width="11.44140625" style="332" customWidth="1"/>
    <col min="20" max="20" width="14.33203125" style="332" customWidth="1"/>
    <col min="21" max="23" width="10.6640625" style="332" customWidth="1"/>
    <col min="24" max="16384" width="9.109375" style="332"/>
  </cols>
  <sheetData>
    <row r="1" spans="1:20" x14ac:dyDescent="0.25">
      <c r="A1" s="512" t="s">
        <v>109</v>
      </c>
    </row>
    <row r="2" spans="1:20" x14ac:dyDescent="0.25">
      <c r="B2" s="510"/>
      <c r="C2" s="510"/>
      <c r="D2" s="510"/>
      <c r="E2" s="511"/>
      <c r="F2" s="511"/>
      <c r="G2" s="511"/>
      <c r="H2" s="511"/>
      <c r="I2" s="511"/>
      <c r="J2" s="511"/>
      <c r="K2" s="511"/>
    </row>
    <row r="3" spans="1:20" s="342" customFormat="1" ht="15.6" x14ac:dyDescent="0.3">
      <c r="A3" s="349" t="s">
        <v>485</v>
      </c>
      <c r="B3" s="352" t="s">
        <v>486</v>
      </c>
      <c r="C3" s="352"/>
      <c r="D3" s="352"/>
      <c r="L3" s="343"/>
      <c r="M3" s="353"/>
      <c r="N3" s="353"/>
      <c r="O3" s="351"/>
    </row>
    <row r="4" spans="1:20" ht="13.8" thickBot="1" x14ac:dyDescent="0.3">
      <c r="E4" s="336"/>
      <c r="F4" s="336"/>
      <c r="G4" s="336"/>
      <c r="H4" s="336"/>
      <c r="I4" s="336"/>
      <c r="J4" s="336"/>
      <c r="K4" s="336"/>
      <c r="O4" s="332"/>
    </row>
    <row r="5" spans="1:20" ht="20.100000000000001" customHeight="1" x14ac:dyDescent="0.25">
      <c r="A5" s="335"/>
      <c r="B5" s="676" t="s">
        <v>487</v>
      </c>
      <c r="C5" s="590" t="s">
        <v>160</v>
      </c>
      <c r="D5" s="670"/>
      <c r="E5" s="670"/>
      <c r="F5" s="670"/>
      <c r="G5" s="670"/>
      <c r="H5" s="670"/>
      <c r="I5" s="590" t="s">
        <v>162</v>
      </c>
      <c r="J5" s="671"/>
      <c r="K5" s="671"/>
      <c r="L5" s="671"/>
      <c r="M5" s="671"/>
      <c r="N5" s="671"/>
      <c r="O5" s="590" t="s">
        <v>161</v>
      </c>
      <c r="P5" s="590"/>
      <c r="Q5" s="590"/>
      <c r="R5" s="590"/>
      <c r="S5" s="642" t="s">
        <v>163</v>
      </c>
      <c r="T5" s="643"/>
    </row>
    <row r="6" spans="1:20" ht="20.100000000000001" customHeight="1" x14ac:dyDescent="0.25">
      <c r="A6" s="335"/>
      <c r="B6" s="757"/>
      <c r="C6" s="599" t="s">
        <v>165</v>
      </c>
      <c r="D6" s="601"/>
      <c r="E6" s="599" t="s">
        <v>169</v>
      </c>
      <c r="F6" s="601"/>
      <c r="G6" s="599" t="s">
        <v>168</v>
      </c>
      <c r="H6" s="601"/>
      <c r="I6" s="599" t="s">
        <v>165</v>
      </c>
      <c r="J6" s="601"/>
      <c r="K6" s="599" t="s">
        <v>169</v>
      </c>
      <c r="L6" s="601"/>
      <c r="M6" s="599" t="s">
        <v>168</v>
      </c>
      <c r="N6" s="601"/>
      <c r="O6" s="599" t="s">
        <v>165</v>
      </c>
      <c r="P6" s="601"/>
      <c r="Q6" s="599" t="s">
        <v>169</v>
      </c>
      <c r="R6" s="601"/>
      <c r="S6" s="644"/>
      <c r="T6" s="645"/>
    </row>
    <row r="7" spans="1:20" s="334" customFormat="1" ht="66.900000000000006" customHeight="1" x14ac:dyDescent="0.25">
      <c r="A7" s="350"/>
      <c r="B7" s="364" t="s">
        <v>612</v>
      </c>
      <c r="C7" s="576" t="s">
        <v>587</v>
      </c>
      <c r="D7" s="601"/>
      <c r="E7" s="604" t="s">
        <v>544</v>
      </c>
      <c r="F7" s="605"/>
      <c r="G7" s="628" t="s">
        <v>194</v>
      </c>
      <c r="H7" s="628"/>
      <c r="I7" s="576" t="s">
        <v>565</v>
      </c>
      <c r="J7" s="627"/>
      <c r="K7" s="576" t="s">
        <v>122</v>
      </c>
      <c r="L7" s="576"/>
      <c r="M7" s="628" t="s">
        <v>194</v>
      </c>
      <c r="N7" s="628"/>
      <c r="O7" s="576" t="s">
        <v>178</v>
      </c>
      <c r="P7" s="601"/>
      <c r="Q7" s="576" t="s">
        <v>122</v>
      </c>
      <c r="R7" s="576"/>
      <c r="S7" s="620" t="s">
        <v>545</v>
      </c>
      <c r="T7" s="621"/>
    </row>
    <row r="8" spans="1:20" s="334" customFormat="1" ht="30" customHeight="1" thickBot="1" x14ac:dyDescent="0.3">
      <c r="A8" s="350"/>
      <c r="B8" s="365" t="s">
        <v>159</v>
      </c>
      <c r="C8" s="584" t="s">
        <v>117</v>
      </c>
      <c r="D8" s="622"/>
      <c r="E8" s="610">
        <v>1</v>
      </c>
      <c r="F8" s="622"/>
      <c r="G8" s="619" t="s">
        <v>180</v>
      </c>
      <c r="H8" s="619"/>
      <c r="I8" s="584" t="s">
        <v>117</v>
      </c>
      <c r="J8" s="622"/>
      <c r="K8" s="610">
        <v>1</v>
      </c>
      <c r="L8" s="622"/>
      <c r="M8" s="619" t="s">
        <v>179</v>
      </c>
      <c r="N8" s="619"/>
      <c r="O8" s="584" t="s">
        <v>117</v>
      </c>
      <c r="P8" s="622"/>
      <c r="Q8" s="610">
        <v>1</v>
      </c>
      <c r="R8" s="622"/>
      <c r="S8" s="625" t="s">
        <v>546</v>
      </c>
      <c r="T8" s="629"/>
    </row>
    <row r="9" spans="1:20" s="334" customFormat="1" ht="21.9" customHeight="1" x14ac:dyDescent="0.25">
      <c r="A9" s="348"/>
      <c r="O9" s="350"/>
    </row>
    <row r="10" spans="1:20" s="337" customFormat="1" ht="15" customHeight="1" x14ac:dyDescent="0.3">
      <c r="B10" s="339" t="s">
        <v>531</v>
      </c>
      <c r="C10" s="344"/>
      <c r="D10" s="339" t="s">
        <v>532</v>
      </c>
      <c r="F10" s="344"/>
    </row>
    <row r="11" spans="1:20" s="337" customFormat="1" ht="15" customHeight="1" x14ac:dyDescent="0.25">
      <c r="B11" s="344"/>
      <c r="C11" s="344"/>
      <c r="D11" s="344"/>
      <c r="F11" s="344"/>
    </row>
    <row r="12" spans="1:20" s="337" customFormat="1" ht="15" customHeight="1" x14ac:dyDescent="0.25">
      <c r="A12" s="357"/>
      <c r="B12" s="357" t="s">
        <v>2</v>
      </c>
      <c r="C12" s="344"/>
      <c r="D12" s="369" t="s">
        <v>503</v>
      </c>
      <c r="F12" s="344"/>
    </row>
    <row r="13" spans="1:20" s="337" customFormat="1" ht="15" customHeight="1" x14ac:dyDescent="0.25">
      <c r="B13" s="358" t="s">
        <v>0</v>
      </c>
      <c r="D13" s="369" t="s">
        <v>510</v>
      </c>
      <c r="F13" s="63"/>
    </row>
    <row r="14" spans="1:20" s="337" customFormat="1" ht="15" customHeight="1" x14ac:dyDescent="0.25">
      <c r="B14" s="358" t="s">
        <v>488</v>
      </c>
      <c r="D14" s="369" t="s">
        <v>505</v>
      </c>
      <c r="F14" s="66"/>
    </row>
    <row r="15" spans="1:20" s="337" customFormat="1" ht="15" customHeight="1" x14ac:dyDescent="0.25">
      <c r="A15" s="24"/>
      <c r="B15" s="359" t="s">
        <v>24</v>
      </c>
      <c r="D15" s="356" t="s">
        <v>495</v>
      </c>
      <c r="F15" s="65"/>
    </row>
    <row r="16" spans="1:20" s="337" customFormat="1" ht="15" customHeight="1" x14ac:dyDescent="0.25">
      <c r="A16" s="336"/>
      <c r="B16" s="358" t="s">
        <v>36</v>
      </c>
      <c r="E16" s="356"/>
      <c r="F16" s="65"/>
    </row>
    <row r="17" spans="1:23" s="337" customFormat="1" ht="15" customHeight="1" x14ac:dyDescent="0.25">
      <c r="A17" s="336"/>
      <c r="B17" s="356" t="s">
        <v>33</v>
      </c>
      <c r="E17" s="356"/>
      <c r="F17" s="65"/>
    </row>
    <row r="18" spans="1:23" s="337" customFormat="1" ht="15" customHeight="1" x14ac:dyDescent="0.25">
      <c r="A18" s="336"/>
      <c r="B18" s="356" t="s">
        <v>34</v>
      </c>
      <c r="E18" s="356"/>
      <c r="F18" s="65"/>
    </row>
    <row r="19" spans="1:23" s="337" customFormat="1" ht="15" customHeight="1" x14ac:dyDescent="0.25">
      <c r="A19" s="336"/>
      <c r="B19" s="356" t="s">
        <v>35</v>
      </c>
      <c r="E19" s="356"/>
      <c r="F19" s="65"/>
    </row>
    <row r="20" spans="1:23" s="337" customFormat="1" ht="15" customHeight="1" x14ac:dyDescent="0.25">
      <c r="A20" s="336"/>
      <c r="B20" s="356" t="s">
        <v>22</v>
      </c>
      <c r="E20" s="356"/>
      <c r="F20" s="65"/>
    </row>
    <row r="21" spans="1:23" s="337" customFormat="1" ht="15" customHeight="1" x14ac:dyDescent="0.25">
      <c r="A21" s="24"/>
      <c r="B21" s="356" t="s">
        <v>32</v>
      </c>
      <c r="E21" s="356"/>
      <c r="F21" s="65"/>
    </row>
    <row r="22" spans="1:23" s="337" customFormat="1" ht="15" customHeight="1" x14ac:dyDescent="0.25">
      <c r="B22" s="358"/>
      <c r="E22" s="356"/>
      <c r="F22" s="65"/>
    </row>
    <row r="23" spans="1:23" s="337" customFormat="1" x14ac:dyDescent="0.25">
      <c r="A23" s="355"/>
      <c r="O23" s="355"/>
    </row>
    <row r="24" spans="1:23" s="337" customFormat="1" ht="15.6" x14ac:dyDescent="0.25">
      <c r="A24" s="355"/>
      <c r="B24" s="371" t="s">
        <v>534</v>
      </c>
      <c r="C24" s="379"/>
      <c r="D24" s="344"/>
      <c r="E24" s="344"/>
      <c r="F24" s="344"/>
      <c r="G24" s="344"/>
      <c r="H24" s="344"/>
      <c r="I24" s="344"/>
      <c r="J24" s="344"/>
      <c r="K24" s="344"/>
      <c r="L24" s="344"/>
      <c r="S24" s="355"/>
      <c r="T24" s="355"/>
      <c r="U24" s="355"/>
      <c r="V24" s="355"/>
      <c r="W24" s="355"/>
    </row>
    <row r="25" spans="1:23" ht="13.8" thickBot="1" x14ac:dyDescent="0.3">
      <c r="M25" s="332"/>
      <c r="N25" s="332"/>
      <c r="O25" s="332"/>
    </row>
    <row r="26" spans="1:23" ht="30" customHeight="1" x14ac:dyDescent="0.25">
      <c r="A26" s="332"/>
      <c r="B26" s="716" t="s">
        <v>487</v>
      </c>
      <c r="C26" s="616" t="s">
        <v>196</v>
      </c>
      <c r="D26" s="616"/>
      <c r="E26" s="617"/>
      <c r="F26" s="618" t="s">
        <v>177</v>
      </c>
      <c r="G26" s="618"/>
      <c r="H26" s="618"/>
      <c r="I26" s="616" t="s">
        <v>176</v>
      </c>
      <c r="J26" s="616"/>
      <c r="K26" s="616"/>
      <c r="L26" s="618" t="s">
        <v>162</v>
      </c>
      <c r="M26" s="578"/>
      <c r="N26" s="578"/>
      <c r="O26" s="611" t="s">
        <v>161</v>
      </c>
      <c r="P26" s="611"/>
      <c r="Q26" s="639" t="s">
        <v>163</v>
      </c>
    </row>
    <row r="27" spans="1:23" ht="30" customHeight="1" x14ac:dyDescent="0.25">
      <c r="A27" s="332"/>
      <c r="B27" s="717"/>
      <c r="C27" s="307" t="s">
        <v>165</v>
      </c>
      <c r="D27" s="340" t="s">
        <v>169</v>
      </c>
      <c r="E27" s="340" t="s">
        <v>168</v>
      </c>
      <c r="F27" s="307" t="s">
        <v>165</v>
      </c>
      <c r="G27" s="340" t="s">
        <v>169</v>
      </c>
      <c r="H27" s="340" t="s">
        <v>168</v>
      </c>
      <c r="I27" s="307" t="s">
        <v>165</v>
      </c>
      <c r="J27" s="340" t="s">
        <v>169</v>
      </c>
      <c r="K27" s="340" t="s">
        <v>168</v>
      </c>
      <c r="L27" s="307" t="s">
        <v>165</v>
      </c>
      <c r="M27" s="340" t="s">
        <v>169</v>
      </c>
      <c r="N27" s="340" t="s">
        <v>168</v>
      </c>
      <c r="O27" s="307" t="s">
        <v>165</v>
      </c>
      <c r="P27" s="340" t="s">
        <v>169</v>
      </c>
      <c r="Q27" s="640"/>
    </row>
    <row r="28" spans="1:23" ht="15" customHeight="1" x14ac:dyDescent="0.25">
      <c r="A28" s="332"/>
      <c r="B28" s="147" t="s">
        <v>328</v>
      </c>
      <c r="C28" s="525">
        <v>40870</v>
      </c>
      <c r="D28" s="95">
        <f t="shared" ref="D28:D40" si="0">C28/$C$41</f>
        <v>1.9505671773999565E-2</v>
      </c>
      <c r="E28" s="528">
        <v>8.3000000000000007</v>
      </c>
      <c r="F28" s="527">
        <v>1056</v>
      </c>
      <c r="G28" s="95">
        <f t="shared" ref="G28:G40" si="1">F28/$F$41</f>
        <v>1.4584346135148275E-3</v>
      </c>
      <c r="H28" s="530">
        <v>7.9</v>
      </c>
      <c r="I28" s="529">
        <v>12194</v>
      </c>
      <c r="J28" s="95">
        <f t="shared" ref="J28:J40" si="2">I28/$I$41</f>
        <v>5.5539108295340159E-2</v>
      </c>
      <c r="K28" s="532">
        <v>9.3000000000000007</v>
      </c>
      <c r="L28" s="533">
        <v>54120</v>
      </c>
      <c r="M28" s="199">
        <f t="shared" ref="M28:M40" si="3">L28/$L$41</f>
        <v>1.7809022909208536E-2</v>
      </c>
      <c r="N28" s="534">
        <v>8.6</v>
      </c>
      <c r="O28" s="536">
        <v>105176</v>
      </c>
      <c r="P28" s="203">
        <f>O28/$O$41</f>
        <v>1.5916712987505709E-2</v>
      </c>
      <c r="Q28" s="204">
        <f>L28/O28</f>
        <v>0.51456606069825817</v>
      </c>
    </row>
    <row r="29" spans="1:23" ht="15" customHeight="1" x14ac:dyDescent="0.25">
      <c r="A29" s="332"/>
      <c r="B29" s="147" t="s">
        <v>596</v>
      </c>
      <c r="C29" s="525">
        <v>1980234</v>
      </c>
      <c r="D29" s="95">
        <f t="shared" si="0"/>
        <v>0.9450891715124603</v>
      </c>
      <c r="E29" s="528">
        <v>2.2000000000000002</v>
      </c>
      <c r="F29" s="527">
        <v>598601</v>
      </c>
      <c r="G29" s="95">
        <f t="shared" si="1"/>
        <v>0.8267238807619216</v>
      </c>
      <c r="H29" s="530">
        <v>5</v>
      </c>
      <c r="I29" s="529">
        <v>193709</v>
      </c>
      <c r="J29" s="95">
        <f t="shared" si="2"/>
        <v>0.88227202958684992</v>
      </c>
      <c r="K29" s="532">
        <v>3.8</v>
      </c>
      <c r="L29" s="533">
        <v>2772544</v>
      </c>
      <c r="M29" s="199">
        <f t="shared" si="3"/>
        <v>0.91234847769380389</v>
      </c>
      <c r="N29" s="534">
        <v>2.9</v>
      </c>
      <c r="O29" s="536">
        <v>6198065</v>
      </c>
      <c r="P29" s="203">
        <f t="shared" ref="P29:P40" si="4">O29/$O$41</f>
        <v>0.9379784521459702</v>
      </c>
      <c r="Q29" s="204">
        <f t="shared" ref="Q29:Q40" si="5">L29/O29</f>
        <v>0.44732412454532183</v>
      </c>
    </row>
    <row r="30" spans="1:23" ht="15" customHeight="1" x14ac:dyDescent="0.25">
      <c r="A30" s="332"/>
      <c r="B30" s="147" t="s">
        <v>489</v>
      </c>
      <c r="C30" s="525">
        <v>292</v>
      </c>
      <c r="D30" s="95">
        <f t="shared" si="0"/>
        <v>1.3936031705426652E-4</v>
      </c>
      <c r="E30" s="526">
        <v>3.6</v>
      </c>
      <c r="F30" s="527">
        <v>32</v>
      </c>
      <c r="G30" s="95">
        <f t="shared" si="1"/>
        <v>4.4194988288328104E-5</v>
      </c>
      <c r="H30" s="530">
        <v>9.1999999999999993</v>
      </c>
      <c r="I30" s="529">
        <v>14</v>
      </c>
      <c r="J30" s="95">
        <f t="shared" si="2"/>
        <v>6.376476268121718E-5</v>
      </c>
      <c r="K30" s="531">
        <v>5.9</v>
      </c>
      <c r="L30" s="533">
        <v>338</v>
      </c>
      <c r="M30" s="199">
        <f t="shared" si="3"/>
        <v>1.1122412681656475E-4</v>
      </c>
      <c r="N30" s="534">
        <v>4.2</v>
      </c>
      <c r="O30" s="536">
        <v>1670</v>
      </c>
      <c r="P30" s="203">
        <f t="shared" si="4"/>
        <v>2.5272791025647041E-4</v>
      </c>
      <c r="Q30" s="204">
        <f t="shared" si="5"/>
        <v>0.20239520958083831</v>
      </c>
    </row>
    <row r="31" spans="1:23" ht="15" customHeight="1" x14ac:dyDescent="0.25">
      <c r="A31" s="332"/>
      <c r="B31" s="147" t="s">
        <v>597</v>
      </c>
      <c r="C31" s="525">
        <v>10156</v>
      </c>
      <c r="D31" s="95">
        <f t="shared" si="0"/>
        <v>4.8470663698737355E-3</v>
      </c>
      <c r="E31" s="526">
        <v>1.9</v>
      </c>
      <c r="F31" s="527">
        <v>13844</v>
      </c>
      <c r="G31" s="95">
        <f t="shared" si="1"/>
        <v>1.9119856808237946E-2</v>
      </c>
      <c r="H31" s="530">
        <v>5.4</v>
      </c>
      <c r="I31" s="529">
        <v>4716</v>
      </c>
      <c r="J31" s="95">
        <f t="shared" si="2"/>
        <v>2.1479615771758588E-2</v>
      </c>
      <c r="K31" s="531">
        <v>3</v>
      </c>
      <c r="L31" s="533">
        <v>28716</v>
      </c>
      <c r="M31" s="199">
        <f t="shared" si="3"/>
        <v>9.4494438629126442E-3</v>
      </c>
      <c r="N31" s="534">
        <v>3.7</v>
      </c>
      <c r="O31" s="537">
        <v>57705</v>
      </c>
      <c r="P31" s="203">
        <f t="shared" si="4"/>
        <v>8.7327329708680387E-3</v>
      </c>
      <c r="Q31" s="204">
        <f t="shared" si="5"/>
        <v>0.49763452040551076</v>
      </c>
    </row>
    <row r="32" spans="1:23" ht="15" customHeight="1" x14ac:dyDescent="0.25">
      <c r="A32" s="332"/>
      <c r="B32" s="147" t="s">
        <v>598</v>
      </c>
      <c r="C32" s="525">
        <v>4686</v>
      </c>
      <c r="D32" s="95">
        <f t="shared" si="0"/>
        <v>2.2364467319051129E-3</v>
      </c>
      <c r="E32" s="526">
        <v>1.8</v>
      </c>
      <c r="F32" s="527">
        <v>6342</v>
      </c>
      <c r="G32" s="95">
        <f t="shared" si="1"/>
        <v>8.7588942413930268E-3</v>
      </c>
      <c r="H32" s="530">
        <v>5.4</v>
      </c>
      <c r="I32" s="529">
        <v>3400</v>
      </c>
      <c r="J32" s="95">
        <f t="shared" si="2"/>
        <v>1.5485728079724172E-2</v>
      </c>
      <c r="K32" s="532">
        <v>3.2</v>
      </c>
      <c r="L32" s="533">
        <v>14428</v>
      </c>
      <c r="M32" s="199">
        <f t="shared" si="3"/>
        <v>4.7477565139331258E-3</v>
      </c>
      <c r="N32" s="534">
        <v>3.7</v>
      </c>
      <c r="O32" s="537">
        <v>21256</v>
      </c>
      <c r="P32" s="203">
        <f t="shared" si="4"/>
        <v>3.216757161923075E-3</v>
      </c>
      <c r="Q32" s="204">
        <f t="shared" si="5"/>
        <v>0.67877305231464058</v>
      </c>
    </row>
    <row r="33" spans="1:17" ht="15" customHeight="1" x14ac:dyDescent="0.25">
      <c r="A33" s="332"/>
      <c r="B33" s="147" t="s">
        <v>599</v>
      </c>
      <c r="C33" s="525">
        <v>4111</v>
      </c>
      <c r="D33" s="95">
        <f t="shared" si="0"/>
        <v>1.9620214500345539E-3</v>
      </c>
      <c r="E33" s="526">
        <v>3.5</v>
      </c>
      <c r="F33" s="527">
        <v>6362</v>
      </c>
      <c r="G33" s="95">
        <f t="shared" si="1"/>
        <v>8.7865161090732308E-3</v>
      </c>
      <c r="H33" s="530">
        <v>8.1</v>
      </c>
      <c r="I33" s="529">
        <v>896</v>
      </c>
      <c r="J33" s="95">
        <f t="shared" si="2"/>
        <v>4.0809448115978995E-3</v>
      </c>
      <c r="K33" s="532">
        <v>4.3</v>
      </c>
      <c r="L33" s="533">
        <v>11369</v>
      </c>
      <c r="M33" s="199">
        <f t="shared" si="3"/>
        <v>3.7411452596968187E-3</v>
      </c>
      <c r="N33" s="534">
        <v>6.2</v>
      </c>
      <c r="O33" s="537">
        <v>14754</v>
      </c>
      <c r="P33" s="203">
        <f t="shared" si="4"/>
        <v>2.2327829867808168E-3</v>
      </c>
      <c r="Q33" s="204">
        <f t="shared" si="5"/>
        <v>0.77057069269350686</v>
      </c>
    </row>
    <row r="34" spans="1:17" ht="15" customHeight="1" x14ac:dyDescent="0.25">
      <c r="A34" s="332"/>
      <c r="B34" s="147" t="s">
        <v>490</v>
      </c>
      <c r="C34" s="525">
        <v>5098</v>
      </c>
      <c r="D34" s="95">
        <f t="shared" si="0"/>
        <v>2.4330784121323655E-3</v>
      </c>
      <c r="E34" s="526">
        <v>3.4</v>
      </c>
      <c r="F34" s="527">
        <v>53620</v>
      </c>
      <c r="G34" s="95">
        <f t="shared" si="1"/>
        <v>7.4054227250629781E-2</v>
      </c>
      <c r="H34" s="530">
        <v>5.6</v>
      </c>
      <c r="I34" s="529">
        <v>1233</v>
      </c>
      <c r="J34" s="95">
        <f t="shared" si="2"/>
        <v>5.6158537418529129E-3</v>
      </c>
      <c r="K34" s="532">
        <v>4.7</v>
      </c>
      <c r="L34" s="533">
        <v>59951</v>
      </c>
      <c r="M34" s="199">
        <f t="shared" si="3"/>
        <v>1.9727803629526253E-2</v>
      </c>
      <c r="N34" s="534">
        <v>5.4</v>
      </c>
      <c r="O34" s="537">
        <v>84154</v>
      </c>
      <c r="P34" s="203">
        <f t="shared" si="4"/>
        <v>1.2735367999834138E-2</v>
      </c>
      <c r="Q34" s="204">
        <f t="shared" si="5"/>
        <v>0.71239632103049166</v>
      </c>
    </row>
    <row r="35" spans="1:17" ht="15" customHeight="1" x14ac:dyDescent="0.25">
      <c r="A35" s="332"/>
      <c r="B35" s="147" t="s">
        <v>491</v>
      </c>
      <c r="C35" s="525">
        <v>533</v>
      </c>
      <c r="D35" s="95">
        <f t="shared" si="0"/>
        <v>2.543803047600139E-4</v>
      </c>
      <c r="E35" s="526">
        <v>2.4</v>
      </c>
      <c r="F35" s="527">
        <v>1173</v>
      </c>
      <c r="G35" s="95">
        <f t="shared" si="1"/>
        <v>1.620022539444027E-3</v>
      </c>
      <c r="H35" s="530">
        <v>6.8</v>
      </c>
      <c r="I35" s="529">
        <v>89</v>
      </c>
      <c r="J35" s="95">
        <f t="shared" si="2"/>
        <v>4.0536170561630922E-4</v>
      </c>
      <c r="K35" s="532">
        <v>4</v>
      </c>
      <c r="L35" s="533">
        <v>1795</v>
      </c>
      <c r="M35" s="199">
        <f t="shared" si="3"/>
        <v>5.9067250779802887E-4</v>
      </c>
      <c r="N35" s="534">
        <v>5.4</v>
      </c>
      <c r="O35" s="537">
        <v>2935</v>
      </c>
      <c r="P35" s="203">
        <f t="shared" si="4"/>
        <v>4.4416551892379678E-4</v>
      </c>
      <c r="Q35" s="204">
        <f t="shared" si="5"/>
        <v>0.61158432708688248</v>
      </c>
    </row>
    <row r="36" spans="1:17" ht="15" customHeight="1" x14ac:dyDescent="0.25">
      <c r="A36" s="332"/>
      <c r="B36" s="147" t="s">
        <v>492</v>
      </c>
      <c r="C36" s="525">
        <v>824</v>
      </c>
      <c r="D36" s="95">
        <f t="shared" si="0"/>
        <v>3.9326336045450552E-4</v>
      </c>
      <c r="E36" s="526">
        <v>0.6</v>
      </c>
      <c r="F36" s="527">
        <v>37752</v>
      </c>
      <c r="G36" s="95">
        <f t="shared" si="1"/>
        <v>5.213903743315508E-2</v>
      </c>
      <c r="H36" s="530">
        <v>5.3</v>
      </c>
      <c r="I36" s="529">
        <v>157</v>
      </c>
      <c r="J36" s="95">
        <f t="shared" si="2"/>
        <v>7.1507626721079259E-4</v>
      </c>
      <c r="K36" s="532">
        <v>1.7</v>
      </c>
      <c r="L36" s="533">
        <v>38733</v>
      </c>
      <c r="M36" s="199">
        <f t="shared" si="3"/>
        <v>1.2745692615343203E-2</v>
      </c>
      <c r="N36" s="534">
        <v>5.2</v>
      </c>
      <c r="O36" s="537">
        <v>54551</v>
      </c>
      <c r="P36" s="203">
        <f t="shared" si="4"/>
        <v>8.2554252888627049E-3</v>
      </c>
      <c r="Q36" s="204">
        <f t="shared" si="5"/>
        <v>0.71003281333064472</v>
      </c>
    </row>
    <row r="37" spans="1:17" ht="15" customHeight="1" x14ac:dyDescent="0.25">
      <c r="A37" s="332"/>
      <c r="B37" s="147" t="s">
        <v>332</v>
      </c>
      <c r="C37" s="525">
        <v>23720</v>
      </c>
      <c r="D37" s="95">
        <f t="shared" si="0"/>
        <v>1.1320639453860281E-2</v>
      </c>
      <c r="E37" s="526">
        <v>1.8</v>
      </c>
      <c r="F37" s="527">
        <v>4945</v>
      </c>
      <c r="G37" s="95">
        <f t="shared" si="1"/>
        <v>6.8295067839307024E-3</v>
      </c>
      <c r="H37" s="530">
        <v>5.8</v>
      </c>
      <c r="I37" s="529">
        <v>2243</v>
      </c>
      <c r="J37" s="95">
        <f t="shared" si="2"/>
        <v>1.0216025906712152E-2</v>
      </c>
      <c r="K37" s="532">
        <v>2.7</v>
      </c>
      <c r="L37" s="533">
        <v>30908</v>
      </c>
      <c r="M37" s="199">
        <f t="shared" si="3"/>
        <v>1.0170755359900543E-2</v>
      </c>
      <c r="N37" s="534">
        <v>2.5</v>
      </c>
      <c r="O37" s="537">
        <v>37319</v>
      </c>
      <c r="P37" s="203">
        <f t="shared" si="4"/>
        <v>5.647636456803125E-3</v>
      </c>
      <c r="Q37" s="204">
        <f t="shared" si="5"/>
        <v>0.82821083094402315</v>
      </c>
    </row>
    <row r="38" spans="1:17" ht="15" customHeight="1" x14ac:dyDescent="0.25">
      <c r="A38" s="332"/>
      <c r="B38" s="147" t="s">
        <v>613</v>
      </c>
      <c r="C38" s="525">
        <v>24764</v>
      </c>
      <c r="D38" s="95">
        <f t="shared" si="0"/>
        <v>1.1818900313465261E-2</v>
      </c>
      <c r="E38" s="526">
        <v>3</v>
      </c>
      <c r="F38" s="527">
        <v>137</v>
      </c>
      <c r="G38" s="95">
        <f t="shared" si="1"/>
        <v>1.892097936094047E-4</v>
      </c>
      <c r="H38" s="530">
        <v>5.4</v>
      </c>
      <c r="I38" s="529">
        <v>906</v>
      </c>
      <c r="J38" s="95">
        <f t="shared" si="2"/>
        <v>4.126491070655912E-3</v>
      </c>
      <c r="K38" s="532">
        <v>1.9</v>
      </c>
      <c r="L38" s="533">
        <v>25807</v>
      </c>
      <c r="M38" s="199">
        <f t="shared" si="3"/>
        <v>8.4921924282694867E-3</v>
      </c>
      <c r="N38" s="534">
        <v>3</v>
      </c>
      <c r="O38" s="537">
        <v>29614</v>
      </c>
      <c r="P38" s="203">
        <f t="shared" si="4"/>
        <v>4.4816073858294095E-3</v>
      </c>
      <c r="Q38" s="204">
        <f t="shared" si="5"/>
        <v>0.87144593773215373</v>
      </c>
    </row>
    <row r="39" spans="1:17" ht="15" customHeight="1" x14ac:dyDescent="0.25">
      <c r="A39" s="332"/>
      <c r="B39" s="147" t="s">
        <v>493</v>
      </c>
      <c r="C39" s="525">
        <v>0</v>
      </c>
      <c r="D39" s="95">
        <f t="shared" si="0"/>
        <v>0</v>
      </c>
      <c r="E39" s="526">
        <v>0</v>
      </c>
      <c r="F39" s="527">
        <v>200</v>
      </c>
      <c r="G39" s="95">
        <f t="shared" si="1"/>
        <v>2.7621867680205066E-4</v>
      </c>
      <c r="H39" s="530">
        <v>4.8</v>
      </c>
      <c r="I39" s="529">
        <v>0</v>
      </c>
      <c r="J39" s="95">
        <f t="shared" si="2"/>
        <v>0</v>
      </c>
      <c r="K39" s="532">
        <v>0</v>
      </c>
      <c r="L39" s="533">
        <v>200</v>
      </c>
      <c r="M39" s="199">
        <f t="shared" si="3"/>
        <v>6.5813092790866721E-5</v>
      </c>
      <c r="N39" s="534">
        <v>4.8</v>
      </c>
      <c r="O39" s="537">
        <v>693</v>
      </c>
      <c r="P39" s="203">
        <f t="shared" si="4"/>
        <v>1.0487451605253533E-4</v>
      </c>
      <c r="Q39" s="204">
        <f t="shared" si="5"/>
        <v>0.28860028860028858</v>
      </c>
    </row>
    <row r="40" spans="1:17" ht="15" customHeight="1" x14ac:dyDescent="0.25">
      <c r="A40" s="332"/>
      <c r="B40" s="147" t="s">
        <v>339</v>
      </c>
      <c r="C40" s="525">
        <v>0</v>
      </c>
      <c r="D40" s="95">
        <f t="shared" si="0"/>
        <v>0</v>
      </c>
      <c r="E40" s="526">
        <v>0</v>
      </c>
      <c r="F40" s="527">
        <v>0</v>
      </c>
      <c r="G40" s="95">
        <f t="shared" si="1"/>
        <v>0</v>
      </c>
      <c r="H40" s="530">
        <v>0</v>
      </c>
      <c r="I40" s="529">
        <v>0</v>
      </c>
      <c r="J40" s="95">
        <f t="shared" si="2"/>
        <v>0</v>
      </c>
      <c r="K40" s="532">
        <v>0</v>
      </c>
      <c r="L40" s="533">
        <v>0</v>
      </c>
      <c r="M40" s="199">
        <f t="shared" si="3"/>
        <v>0</v>
      </c>
      <c r="N40" s="534">
        <v>0</v>
      </c>
      <c r="O40" s="537">
        <v>5</v>
      </c>
      <c r="P40" s="203">
        <f t="shared" si="4"/>
        <v>7.5667038998943236E-7</v>
      </c>
      <c r="Q40" s="204">
        <f t="shared" si="5"/>
        <v>0</v>
      </c>
    </row>
    <row r="41" spans="1:17" s="337" customFormat="1" ht="30" customHeight="1" thickBot="1" x14ac:dyDescent="0.3">
      <c r="B41" s="376" t="s">
        <v>159</v>
      </c>
      <c r="C41" s="389">
        <f>SUM(C28:C40)</f>
        <v>2095288</v>
      </c>
      <c r="D41" s="293">
        <f>SUM(D28:D40)</f>
        <v>1</v>
      </c>
      <c r="E41" s="297">
        <v>2.4</v>
      </c>
      <c r="F41" s="389">
        <f>SUM(F28:F40)</f>
        <v>724064</v>
      </c>
      <c r="G41" s="293">
        <f>SUM(G28:G40)</f>
        <v>0.99999999999999989</v>
      </c>
      <c r="H41" s="297">
        <v>5.0999999999999996</v>
      </c>
      <c r="I41" s="389">
        <f>SUM(I28:I40)</f>
        <v>219557</v>
      </c>
      <c r="J41" s="293">
        <f>SUM(J28:J40)</f>
        <v>1</v>
      </c>
      <c r="K41" s="297">
        <v>4.0999999999999996</v>
      </c>
      <c r="L41" s="389">
        <f>SUM(L28:L40)</f>
        <v>3038909</v>
      </c>
      <c r="M41" s="293">
        <f>SUM(M28:M40)</f>
        <v>0.99999999999999978</v>
      </c>
      <c r="N41" s="297">
        <v>3.1</v>
      </c>
      <c r="O41" s="389">
        <f>SUM(O28:O40)</f>
        <v>6607897</v>
      </c>
      <c r="P41" s="390">
        <f>SUM(P28:P40)</f>
        <v>1</v>
      </c>
      <c r="Q41" s="391">
        <f>L41/O41</f>
        <v>0.45989049163447915</v>
      </c>
    </row>
    <row r="43" spans="1:17" x14ac:dyDescent="0.25">
      <c r="B43" s="333"/>
      <c r="L43" s="335"/>
      <c r="M43" s="332"/>
      <c r="N43" s="332"/>
      <c r="O43" s="332"/>
    </row>
    <row r="44" spans="1:17" x14ac:dyDescent="0.25">
      <c r="B44" s="333"/>
    </row>
    <row r="45" spans="1:17" x14ac:dyDescent="0.25">
      <c r="B45" s="336"/>
    </row>
    <row r="46" spans="1:17" x14ac:dyDescent="0.25">
      <c r="B46" s="336"/>
    </row>
    <row r="47" spans="1:17" x14ac:dyDescent="0.25">
      <c r="B47" s="336"/>
    </row>
    <row r="48" spans="1:17" x14ac:dyDescent="0.25">
      <c r="B48" s="333"/>
    </row>
    <row r="49" spans="2:2" x14ac:dyDescent="0.25">
      <c r="B49" s="336"/>
    </row>
    <row r="50" spans="2:2" x14ac:dyDescent="0.25">
      <c r="B50" s="333"/>
    </row>
  </sheetData>
  <mergeCells count="38">
    <mergeCell ref="O26:P26"/>
    <mergeCell ref="Q26:Q27"/>
    <mergeCell ref="B26:B27"/>
    <mergeCell ref="C26:E26"/>
    <mergeCell ref="F26:H26"/>
    <mergeCell ref="I26:K26"/>
    <mergeCell ref="L26:N26"/>
    <mergeCell ref="O7:P7"/>
    <mergeCell ref="Q7:R7"/>
    <mergeCell ref="S7:T7"/>
    <mergeCell ref="C8:D8"/>
    <mergeCell ref="E8:F8"/>
    <mergeCell ref="G8:H8"/>
    <mergeCell ref="I8:J8"/>
    <mergeCell ref="K8:L8"/>
    <mergeCell ref="M8:N8"/>
    <mergeCell ref="O8:P8"/>
    <mergeCell ref="Q8:R8"/>
    <mergeCell ref="S8:T8"/>
    <mergeCell ref="C7:D7"/>
    <mergeCell ref="E7:F7"/>
    <mergeCell ref="G7:H7"/>
    <mergeCell ref="I7:J7"/>
    <mergeCell ref="K7:L7"/>
    <mergeCell ref="B5:B6"/>
    <mergeCell ref="C5:H5"/>
    <mergeCell ref="I5:N5"/>
    <mergeCell ref="M7:N7"/>
    <mergeCell ref="O5:R5"/>
    <mergeCell ref="S5:T6"/>
    <mergeCell ref="C6:D6"/>
    <mergeCell ref="E6:F6"/>
    <mergeCell ref="G6:H6"/>
    <mergeCell ref="I6:J6"/>
    <mergeCell ref="K6:L6"/>
    <mergeCell ref="M6:N6"/>
    <mergeCell ref="O6:P6"/>
    <mergeCell ref="Q6:R6"/>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4.44140625" customWidth="1"/>
    <col min="2" max="2" width="64" customWidth="1"/>
    <col min="3" max="3" width="11.33203125" customWidth="1"/>
    <col min="4" max="5" width="10.6640625" customWidth="1"/>
    <col min="6" max="6" width="11.33203125" customWidth="1"/>
    <col min="7" max="8" width="10.6640625" customWidth="1"/>
    <col min="9" max="9" width="11.33203125" customWidth="1"/>
    <col min="10" max="11" width="10.6640625" customWidth="1"/>
    <col min="12" max="12" width="11.33203125" customWidth="1"/>
    <col min="13" max="14" width="10.6640625" customWidth="1"/>
    <col min="15" max="15" width="11.33203125" customWidth="1"/>
    <col min="16" max="21" width="10.6640625" customWidth="1"/>
  </cols>
  <sheetData>
    <row r="1" spans="1:21" x14ac:dyDescent="0.25">
      <c r="A1" s="6" t="s">
        <v>109</v>
      </c>
      <c r="E1" s="1"/>
      <c r="F1" s="1"/>
      <c r="G1" s="1"/>
    </row>
    <row r="2" spans="1:21" x14ac:dyDescent="0.25">
      <c r="A2" s="6"/>
      <c r="E2" s="1"/>
      <c r="F2" s="1"/>
      <c r="G2" s="1"/>
    </row>
    <row r="3" spans="1:21" s="22" customFormat="1" ht="15.6" x14ac:dyDescent="0.3">
      <c r="A3" s="23" t="s">
        <v>79</v>
      </c>
      <c r="B3" s="21" t="s">
        <v>145</v>
      </c>
      <c r="C3" s="21"/>
      <c r="D3" s="21"/>
      <c r="E3" s="21"/>
      <c r="F3" s="21"/>
      <c r="G3" s="21"/>
    </row>
    <row r="4" spans="1:21" ht="13.8" thickBot="1" x14ac:dyDescent="0.3">
      <c r="A4" s="2"/>
      <c r="E4" s="2"/>
      <c r="F4" s="2"/>
      <c r="G4" s="2"/>
    </row>
    <row r="5" spans="1:21" s="10" customFormat="1" ht="20.100000000000001" customHeight="1" x14ac:dyDescent="0.25">
      <c r="B5" s="594" t="s">
        <v>365</v>
      </c>
      <c r="C5" s="595"/>
      <c r="D5" s="590" t="s">
        <v>160</v>
      </c>
      <c r="E5" s="670"/>
      <c r="F5" s="670"/>
      <c r="G5" s="670"/>
      <c r="H5" s="670"/>
      <c r="I5" s="670"/>
      <c r="J5" s="590" t="s">
        <v>162</v>
      </c>
      <c r="K5" s="671"/>
      <c r="L5" s="671"/>
      <c r="M5" s="671"/>
      <c r="N5" s="671"/>
      <c r="O5" s="671"/>
      <c r="P5" s="590" t="s">
        <v>161</v>
      </c>
      <c r="Q5" s="590"/>
      <c r="R5" s="590"/>
      <c r="S5" s="590"/>
      <c r="T5" s="642" t="s">
        <v>163</v>
      </c>
      <c r="U5" s="643"/>
    </row>
    <row r="6" spans="1:21" s="10" customFormat="1" ht="20.100000000000001" customHeight="1" x14ac:dyDescent="0.25">
      <c r="B6" s="596"/>
      <c r="C6" s="597"/>
      <c r="D6" s="599" t="s">
        <v>165</v>
      </c>
      <c r="E6" s="601"/>
      <c r="F6" s="599" t="s">
        <v>169</v>
      </c>
      <c r="G6" s="601"/>
      <c r="H6" s="599" t="s">
        <v>168</v>
      </c>
      <c r="I6" s="601"/>
      <c r="J6" s="599" t="s">
        <v>165</v>
      </c>
      <c r="K6" s="601"/>
      <c r="L6" s="599" t="s">
        <v>169</v>
      </c>
      <c r="M6" s="601"/>
      <c r="N6" s="599" t="s">
        <v>168</v>
      </c>
      <c r="O6" s="601"/>
      <c r="P6" s="599" t="s">
        <v>165</v>
      </c>
      <c r="Q6" s="601"/>
      <c r="R6" s="599" t="s">
        <v>169</v>
      </c>
      <c r="S6" s="601"/>
      <c r="T6" s="644"/>
      <c r="U6" s="645"/>
    </row>
    <row r="7" spans="1:21" s="10" customFormat="1" ht="66.900000000000006" customHeight="1" x14ac:dyDescent="0.25">
      <c r="B7" s="600" t="s">
        <v>366</v>
      </c>
      <c r="C7" s="601"/>
      <c r="D7" s="576" t="s">
        <v>587</v>
      </c>
      <c r="E7" s="601"/>
      <c r="F7" s="604" t="s">
        <v>544</v>
      </c>
      <c r="G7" s="605"/>
      <c r="H7" s="628" t="s">
        <v>194</v>
      </c>
      <c r="I7" s="628"/>
      <c r="J7" s="576" t="s">
        <v>565</v>
      </c>
      <c r="K7" s="627"/>
      <c r="L7" s="576" t="s">
        <v>122</v>
      </c>
      <c r="M7" s="576"/>
      <c r="N7" s="628" t="s">
        <v>194</v>
      </c>
      <c r="O7" s="628"/>
      <c r="P7" s="576" t="s">
        <v>614</v>
      </c>
      <c r="Q7" s="601"/>
      <c r="R7" s="576" t="s">
        <v>122</v>
      </c>
      <c r="S7" s="576"/>
      <c r="T7" s="620" t="s">
        <v>545</v>
      </c>
      <c r="U7" s="621"/>
    </row>
    <row r="8" spans="1:21" s="17" customFormat="1" ht="30" customHeight="1" thickBot="1" x14ac:dyDescent="0.3">
      <c r="B8" s="762" t="s">
        <v>159</v>
      </c>
      <c r="C8" s="673"/>
      <c r="D8" s="584" t="s">
        <v>117</v>
      </c>
      <c r="E8" s="622"/>
      <c r="F8" s="610">
        <v>1</v>
      </c>
      <c r="G8" s="622"/>
      <c r="H8" s="619" t="s">
        <v>180</v>
      </c>
      <c r="I8" s="619"/>
      <c r="J8" s="584" t="s">
        <v>117</v>
      </c>
      <c r="K8" s="622"/>
      <c r="L8" s="610">
        <v>1</v>
      </c>
      <c r="M8" s="622"/>
      <c r="N8" s="619" t="s">
        <v>179</v>
      </c>
      <c r="O8" s="619"/>
      <c r="P8" s="584" t="s">
        <v>117</v>
      </c>
      <c r="Q8" s="622"/>
      <c r="R8" s="610">
        <v>1</v>
      </c>
      <c r="S8" s="622"/>
      <c r="T8" s="625" t="s">
        <v>546</v>
      </c>
      <c r="U8" s="629"/>
    </row>
    <row r="9" spans="1:21" ht="21.9" customHeight="1" x14ac:dyDescent="0.25"/>
    <row r="10" spans="1:21" ht="15.6" x14ac:dyDescent="0.3">
      <c r="B10" s="339" t="s">
        <v>531</v>
      </c>
      <c r="C10" s="19"/>
      <c r="D10" s="339" t="s">
        <v>532</v>
      </c>
    </row>
    <row r="12" spans="1:21" s="24" customFormat="1" ht="15" x14ac:dyDescent="0.25">
      <c r="A12" s="129"/>
      <c r="B12" s="59" t="s">
        <v>4</v>
      </c>
      <c r="C12" s="48"/>
      <c r="D12" s="369" t="s">
        <v>503</v>
      </c>
    </row>
    <row r="13" spans="1:21" s="24" customFormat="1" ht="15" x14ac:dyDescent="0.25">
      <c r="A13" s="129"/>
      <c r="B13" s="60" t="s">
        <v>0</v>
      </c>
      <c r="C13" s="48"/>
      <c r="D13" s="369" t="s">
        <v>510</v>
      </c>
    </row>
    <row r="14" spans="1:21" s="24" customFormat="1" ht="15" x14ac:dyDescent="0.25">
      <c r="A14" s="14"/>
      <c r="B14" s="74" t="s">
        <v>24</v>
      </c>
      <c r="C14" s="48"/>
      <c r="D14" s="369" t="s">
        <v>505</v>
      </c>
    </row>
    <row r="15" spans="1:21" s="24" customFormat="1" ht="15" x14ac:dyDescent="0.25">
      <c r="A15" s="129"/>
      <c r="B15" s="60" t="s">
        <v>23</v>
      </c>
      <c r="D15" s="369" t="s">
        <v>495</v>
      </c>
    </row>
    <row r="16" spans="1:21" s="24" customFormat="1" ht="15" x14ac:dyDescent="0.25">
      <c r="A16" s="129"/>
      <c r="B16" s="60" t="s">
        <v>364</v>
      </c>
      <c r="C16" s="48"/>
      <c r="D16" s="369" t="s">
        <v>514</v>
      </c>
      <c r="F16" s="129"/>
      <c r="G16" s="129"/>
      <c r="H16" s="129"/>
      <c r="I16" s="129"/>
      <c r="J16" s="129"/>
      <c r="K16" s="129"/>
      <c r="L16" s="129"/>
      <c r="M16" s="129"/>
    </row>
    <row r="17" spans="1:17" s="24" customFormat="1" ht="15" x14ac:dyDescent="0.25">
      <c r="A17" s="14"/>
      <c r="B17" s="60" t="s">
        <v>33</v>
      </c>
      <c r="C17" s="48"/>
      <c r="D17" s="369" t="s">
        <v>515</v>
      </c>
      <c r="F17" s="129"/>
      <c r="G17" s="129"/>
      <c r="H17" s="129"/>
      <c r="I17" s="129"/>
      <c r="J17" s="129"/>
      <c r="K17" s="129"/>
      <c r="L17" s="129"/>
      <c r="M17" s="129"/>
      <c r="N17" s="129"/>
      <c r="O17" s="129"/>
    </row>
    <row r="18" spans="1:17" s="24" customFormat="1" ht="15" x14ac:dyDescent="0.25">
      <c r="A18" s="14"/>
      <c r="B18" s="60" t="s">
        <v>34</v>
      </c>
      <c r="D18" s="369" t="s">
        <v>615</v>
      </c>
      <c r="F18" s="129"/>
      <c r="G18" s="129"/>
      <c r="H18" s="129"/>
      <c r="I18" s="129"/>
      <c r="J18" s="129"/>
      <c r="K18" s="129"/>
      <c r="L18" s="129"/>
      <c r="M18" s="129"/>
      <c r="N18" s="129"/>
      <c r="O18" s="129"/>
    </row>
    <row r="19" spans="1:17" s="24" customFormat="1" ht="15" x14ac:dyDescent="0.25">
      <c r="A19" s="14"/>
      <c r="B19" s="60" t="s">
        <v>35</v>
      </c>
      <c r="E19" s="218"/>
    </row>
    <row r="20" spans="1:17" s="24" customFormat="1" ht="15" x14ac:dyDescent="0.25">
      <c r="A20" s="14"/>
      <c r="B20" s="60" t="s">
        <v>22</v>
      </c>
      <c r="F20" s="129"/>
      <c r="G20" s="129"/>
      <c r="H20" s="129"/>
      <c r="I20" s="129"/>
      <c r="J20" s="129"/>
    </row>
    <row r="21" spans="1:17" s="24" customFormat="1" ht="15" x14ac:dyDescent="0.25">
      <c r="B21" s="60" t="s">
        <v>32</v>
      </c>
      <c r="E21" s="60"/>
    </row>
    <row r="22" spans="1:17" s="24" customFormat="1" ht="15" x14ac:dyDescent="0.25">
      <c r="B22" s="74" t="s">
        <v>80</v>
      </c>
      <c r="C22" s="14"/>
      <c r="E22" s="60"/>
    </row>
    <row r="23" spans="1:17" s="24" customFormat="1" ht="15" x14ac:dyDescent="0.25">
      <c r="B23" s="60" t="s">
        <v>81</v>
      </c>
      <c r="C23" s="14"/>
      <c r="E23" s="60"/>
    </row>
    <row r="24" spans="1:17" s="24" customFormat="1" ht="15" x14ac:dyDescent="0.25">
      <c r="B24" s="60"/>
      <c r="C24" s="14"/>
      <c r="E24" s="60"/>
    </row>
    <row r="25" spans="1:17" x14ac:dyDescent="0.25">
      <c r="C25" s="48"/>
    </row>
    <row r="26" spans="1:17" ht="15.6" x14ac:dyDescent="0.25">
      <c r="B26" s="371" t="s">
        <v>534</v>
      </c>
      <c r="C26" s="188"/>
      <c r="D26" s="27"/>
    </row>
    <row r="27" spans="1:17" ht="13.8" thickBot="1" x14ac:dyDescent="0.3"/>
    <row r="28" spans="1:17" ht="30" customHeight="1" x14ac:dyDescent="0.25">
      <c r="B28" s="582" t="s">
        <v>365</v>
      </c>
      <c r="C28" s="616" t="s">
        <v>196</v>
      </c>
      <c r="D28" s="616"/>
      <c r="E28" s="617"/>
      <c r="F28" s="618" t="s">
        <v>177</v>
      </c>
      <c r="G28" s="618"/>
      <c r="H28" s="618"/>
      <c r="I28" s="616" t="s">
        <v>176</v>
      </c>
      <c r="J28" s="616"/>
      <c r="K28" s="616"/>
      <c r="L28" s="618" t="s">
        <v>162</v>
      </c>
      <c r="M28" s="578"/>
      <c r="N28" s="578"/>
      <c r="O28" s="611" t="s">
        <v>161</v>
      </c>
      <c r="P28" s="611"/>
      <c r="Q28" s="639" t="s">
        <v>163</v>
      </c>
    </row>
    <row r="29" spans="1:17" ht="30" customHeight="1" x14ac:dyDescent="0.25">
      <c r="B29" s="583"/>
      <c r="C29" s="307" t="s">
        <v>165</v>
      </c>
      <c r="D29" s="20" t="s">
        <v>169</v>
      </c>
      <c r="E29" s="20" t="s">
        <v>168</v>
      </c>
      <c r="F29" s="307" t="s">
        <v>165</v>
      </c>
      <c r="G29" s="20" t="s">
        <v>169</v>
      </c>
      <c r="H29" s="20" t="s">
        <v>168</v>
      </c>
      <c r="I29" s="307" t="s">
        <v>165</v>
      </c>
      <c r="J29" s="20" t="s">
        <v>169</v>
      </c>
      <c r="K29" s="20" t="s">
        <v>168</v>
      </c>
      <c r="L29" s="307" t="s">
        <v>165</v>
      </c>
      <c r="M29" s="20" t="s">
        <v>169</v>
      </c>
      <c r="N29" s="20" t="s">
        <v>168</v>
      </c>
      <c r="O29" s="307" t="s">
        <v>165</v>
      </c>
      <c r="P29" s="20" t="s">
        <v>169</v>
      </c>
      <c r="Q29" s="640"/>
    </row>
    <row r="30" spans="1:17" x14ac:dyDescent="0.25">
      <c r="A30" s="3"/>
      <c r="B30" s="85" t="s">
        <v>389</v>
      </c>
      <c r="C30" s="94">
        <v>1916465</v>
      </c>
      <c r="D30" s="95">
        <f t="shared" ref="D30:D53" si="0">C30/$C$54</f>
        <v>0.9146546918609757</v>
      </c>
      <c r="E30" s="100">
        <v>2.2999999999999998</v>
      </c>
      <c r="F30" s="94">
        <v>458346</v>
      </c>
      <c r="G30" s="95">
        <f t="shared" ref="G30:G39" si="1">F30/$F$54</f>
        <v>0.63301862818756349</v>
      </c>
      <c r="H30" s="100">
        <v>4.8</v>
      </c>
      <c r="I30" s="94">
        <v>172301</v>
      </c>
      <c r="J30" s="95">
        <f t="shared" ref="J30:J42" si="2">I30/$I$54</f>
        <v>0.78476659819545724</v>
      </c>
      <c r="K30" s="100">
        <v>4.4000000000000004</v>
      </c>
      <c r="L30" s="198">
        <f>C30+F30+I30</f>
        <v>2547112</v>
      </c>
      <c r="M30" s="199">
        <f t="shared" ref="M30:M53" si="3">L30/$L$54</f>
        <v>0.83816659202365063</v>
      </c>
      <c r="N30" s="200">
        <f>(C30*E30+F30*H30+I30*K30)/L30</f>
        <v>2.8919241478191773</v>
      </c>
      <c r="O30" s="202">
        <v>6098810</v>
      </c>
      <c r="P30" s="203">
        <f t="shared" ref="P30:P53" si="4">O30/$O$54</f>
        <v>0.92295778823428998</v>
      </c>
      <c r="Q30" s="204">
        <f>L30/O30</f>
        <v>0.41764081845474771</v>
      </c>
    </row>
    <row r="31" spans="1:17" x14ac:dyDescent="0.25">
      <c r="B31" s="85" t="s">
        <v>367</v>
      </c>
      <c r="C31" s="94">
        <v>1074</v>
      </c>
      <c r="D31" s="95">
        <f t="shared" si="0"/>
        <v>5.1257870039822691E-4</v>
      </c>
      <c r="E31" s="100">
        <v>2.7</v>
      </c>
      <c r="F31" s="94">
        <v>878</v>
      </c>
      <c r="G31" s="95">
        <f t="shared" si="1"/>
        <v>1.2125999911610024E-3</v>
      </c>
      <c r="H31" s="100">
        <v>6.6</v>
      </c>
      <c r="I31" s="94">
        <v>133</v>
      </c>
      <c r="J31" s="95">
        <f t="shared" si="2"/>
        <v>6.0576524547156319E-4</v>
      </c>
      <c r="K31" s="100">
        <v>4.7</v>
      </c>
      <c r="L31" s="198">
        <f>C31+F31+I31</f>
        <v>2085</v>
      </c>
      <c r="M31" s="199">
        <f t="shared" si="3"/>
        <v>6.8610149234478554E-4</v>
      </c>
      <c r="N31" s="200">
        <v>4.5</v>
      </c>
      <c r="O31" s="202">
        <v>2246</v>
      </c>
      <c r="P31" s="203">
        <f t="shared" si="4"/>
        <v>3.39896339183253E-4</v>
      </c>
      <c r="Q31" s="204">
        <f>L31/O31</f>
        <v>0.92831700801424755</v>
      </c>
    </row>
    <row r="32" spans="1:17" x14ac:dyDescent="0.25">
      <c r="A32" s="3"/>
      <c r="B32" s="85" t="s">
        <v>368</v>
      </c>
      <c r="C32" s="94">
        <v>128427</v>
      </c>
      <c r="D32" s="95">
        <f t="shared" si="0"/>
        <v>6.1293244651809201E-2</v>
      </c>
      <c r="E32" s="100">
        <v>2.9</v>
      </c>
      <c r="F32" s="94">
        <v>150916</v>
      </c>
      <c r="G32" s="95">
        <f t="shared" si="1"/>
        <v>0.20842908914129138</v>
      </c>
      <c r="H32" s="100">
        <v>5.8</v>
      </c>
      <c r="I32" s="94">
        <v>31806</v>
      </c>
      <c r="J32" s="95">
        <f t="shared" si="2"/>
        <v>0.14486443155991383</v>
      </c>
      <c r="K32" s="100">
        <v>4.4000000000000004</v>
      </c>
      <c r="L32" s="198">
        <f t="shared" ref="L32:L49" si="5">C32+F32+I32</f>
        <v>311149</v>
      </c>
      <c r="M32" s="199">
        <f t="shared" si="3"/>
        <v>0.10238839004392696</v>
      </c>
      <c r="N32" s="200">
        <v>4.5</v>
      </c>
      <c r="O32" s="202">
        <v>319718</v>
      </c>
      <c r="P32" s="203">
        <f t="shared" si="4"/>
        <v>4.8384228749328267E-2</v>
      </c>
      <c r="Q32" s="204">
        <f t="shared" ref="Q32:Q53" si="6">L32/O32</f>
        <v>0.97319825596306742</v>
      </c>
    </row>
    <row r="33" spans="2:17" x14ac:dyDescent="0.25">
      <c r="B33" s="85" t="s">
        <v>369</v>
      </c>
      <c r="C33" s="94">
        <v>583</v>
      </c>
      <c r="D33" s="95">
        <f t="shared" si="0"/>
        <v>2.7824337274875814E-4</v>
      </c>
      <c r="E33" s="100">
        <v>2</v>
      </c>
      <c r="F33" s="94">
        <v>2208</v>
      </c>
      <c r="G33" s="95">
        <f t="shared" si="1"/>
        <v>3.0494541918946391E-3</v>
      </c>
      <c r="H33" s="100">
        <v>2.7</v>
      </c>
      <c r="I33" s="94">
        <v>83</v>
      </c>
      <c r="J33" s="95">
        <f t="shared" si="2"/>
        <v>3.7803395018150184E-4</v>
      </c>
      <c r="K33" s="100">
        <v>3.1</v>
      </c>
      <c r="L33" s="198">
        <f t="shared" si="5"/>
        <v>2874</v>
      </c>
      <c r="M33" s="199">
        <f t="shared" si="3"/>
        <v>9.4573414340475481E-4</v>
      </c>
      <c r="N33" s="200">
        <v>2.6</v>
      </c>
      <c r="O33" s="202">
        <v>2942</v>
      </c>
      <c r="P33" s="203">
        <f t="shared" si="4"/>
        <v>4.4522485746978201E-4</v>
      </c>
      <c r="Q33" s="204">
        <f t="shared" si="6"/>
        <v>0.97688647178789934</v>
      </c>
    </row>
    <row r="34" spans="2:17" x14ac:dyDescent="0.25">
      <c r="B34" s="85" t="s">
        <v>370</v>
      </c>
      <c r="C34" s="94">
        <v>15422</v>
      </c>
      <c r="D34" s="95">
        <f t="shared" si="0"/>
        <v>7.3603246904482824E-3</v>
      </c>
      <c r="E34" s="100">
        <v>3.2</v>
      </c>
      <c r="F34" s="94">
        <v>51845</v>
      </c>
      <c r="G34" s="95">
        <f t="shared" si="1"/>
        <v>7.1602786494011583E-2</v>
      </c>
      <c r="H34" s="100">
        <v>5</v>
      </c>
      <c r="I34" s="94">
        <v>3009</v>
      </c>
      <c r="J34" s="95">
        <f t="shared" si="2"/>
        <v>1.3704869350555891E-2</v>
      </c>
      <c r="K34" s="100">
        <v>4.3</v>
      </c>
      <c r="L34" s="198">
        <f t="shared" si="5"/>
        <v>70276</v>
      </c>
      <c r="M34" s="199">
        <f t="shared" si="3"/>
        <v>2.312540454485475E-2</v>
      </c>
      <c r="N34" s="200">
        <v>4.5999999999999996</v>
      </c>
      <c r="O34" s="205">
        <v>74342</v>
      </c>
      <c r="P34" s="203">
        <f t="shared" si="4"/>
        <v>1.1250478026518875E-2</v>
      </c>
      <c r="Q34" s="204">
        <f t="shared" si="6"/>
        <v>0.94530682521320386</v>
      </c>
    </row>
    <row r="35" spans="2:17" x14ac:dyDescent="0.25">
      <c r="B35" s="85" t="s">
        <v>92</v>
      </c>
      <c r="C35" s="25">
        <v>4428</v>
      </c>
      <c r="D35" s="95">
        <f t="shared" si="0"/>
        <v>2.1133133010831926E-3</v>
      </c>
      <c r="E35" s="90">
        <v>2.1</v>
      </c>
      <c r="F35" s="25">
        <v>4065</v>
      </c>
      <c r="G35" s="95">
        <f t="shared" si="1"/>
        <v>5.6141446060016791E-3</v>
      </c>
      <c r="H35" s="90">
        <v>9</v>
      </c>
      <c r="I35" s="25">
        <v>1384</v>
      </c>
      <c r="J35" s="95">
        <f t="shared" si="2"/>
        <v>6.3036022536288984E-3</v>
      </c>
      <c r="K35" s="90">
        <v>4.7</v>
      </c>
      <c r="L35" s="198">
        <f t="shared" si="5"/>
        <v>9877</v>
      </c>
      <c r="M35" s="199">
        <f t="shared" si="3"/>
        <v>3.2501795874769531E-3</v>
      </c>
      <c r="N35" s="200">
        <v>5.3</v>
      </c>
      <c r="O35" s="205">
        <v>10214</v>
      </c>
      <c r="P35" s="203">
        <f t="shared" si="4"/>
        <v>1.5457262726704124E-3</v>
      </c>
      <c r="Q35" s="204">
        <f t="shared" si="6"/>
        <v>0.96700607009986295</v>
      </c>
    </row>
    <row r="36" spans="2:17" ht="12.75" customHeight="1" x14ac:dyDescent="0.25">
      <c r="B36" s="85" t="s">
        <v>372</v>
      </c>
      <c r="C36" s="25">
        <v>24325</v>
      </c>
      <c r="D36" s="95">
        <f t="shared" si="0"/>
        <v>1.1609382576524087E-2</v>
      </c>
      <c r="E36" s="90">
        <v>2.1</v>
      </c>
      <c r="F36" s="25">
        <v>50139</v>
      </c>
      <c r="G36" s="95">
        <f t="shared" si="1"/>
        <v>6.9246641180890092E-2</v>
      </c>
      <c r="H36" s="90">
        <v>5.3</v>
      </c>
      <c r="I36" s="25">
        <v>9249</v>
      </c>
      <c r="J36" s="95">
        <f t="shared" si="2"/>
        <v>4.212573500275555E-2</v>
      </c>
      <c r="K36" s="90">
        <v>3.7</v>
      </c>
      <c r="L36" s="198">
        <f>C36+F36+I36</f>
        <v>83713</v>
      </c>
      <c r="M36" s="199">
        <f t="shared" si="3"/>
        <v>2.7547057184009131E-2</v>
      </c>
      <c r="N36" s="200">
        <f>(C36*E36+F36*H36+I36*K36)/L36</f>
        <v>4.1933809563628106</v>
      </c>
      <c r="O36" s="205">
        <v>87487</v>
      </c>
      <c r="P36" s="203">
        <f t="shared" si="4"/>
        <v>1.3239764481801093E-2</v>
      </c>
      <c r="Q36" s="204">
        <f>L36/O36</f>
        <v>0.95686216237841049</v>
      </c>
    </row>
    <row r="37" spans="2:17" x14ac:dyDescent="0.25">
      <c r="B37" s="85" t="s">
        <v>376</v>
      </c>
      <c r="C37" s="25">
        <v>50</v>
      </c>
      <c r="D37" s="95">
        <f t="shared" si="0"/>
        <v>2.3863067988744268E-5</v>
      </c>
      <c r="E37" s="90">
        <v>2.7</v>
      </c>
      <c r="F37" s="25">
        <v>247</v>
      </c>
      <c r="G37" s="95">
        <f t="shared" si="1"/>
        <v>3.4113006585053253E-4</v>
      </c>
      <c r="H37" s="90">
        <v>3.6</v>
      </c>
      <c r="I37" s="25">
        <v>9</v>
      </c>
      <c r="J37" s="95">
        <f t="shared" si="2"/>
        <v>4.0991633152211041E-5</v>
      </c>
      <c r="K37" s="90">
        <v>4.0999999999999996</v>
      </c>
      <c r="L37" s="198">
        <f>C37+F37+I37</f>
        <v>306</v>
      </c>
      <c r="M37" s="199">
        <f t="shared" si="3"/>
        <v>1.0069403197002608E-4</v>
      </c>
      <c r="N37" s="200">
        <f>(C37*E37+F37*H37+I37*K37)/L37</f>
        <v>3.46764705882353</v>
      </c>
      <c r="O37" s="205">
        <v>310</v>
      </c>
      <c r="P37" s="203">
        <f t="shared" si="4"/>
        <v>4.6913564179344806E-5</v>
      </c>
      <c r="Q37" s="204">
        <f>L37/O37</f>
        <v>0.98709677419354835</v>
      </c>
    </row>
    <row r="38" spans="2:17" ht="12.75" customHeight="1" x14ac:dyDescent="0.25">
      <c r="B38" s="85" t="s">
        <v>381</v>
      </c>
      <c r="C38" s="25">
        <v>446</v>
      </c>
      <c r="D38" s="95">
        <f t="shared" si="0"/>
        <v>2.1285856645959886E-4</v>
      </c>
      <c r="E38" s="90">
        <v>2.5</v>
      </c>
      <c r="F38" s="25">
        <v>1375</v>
      </c>
      <c r="G38" s="95">
        <f t="shared" si="1"/>
        <v>1.8990034030140982E-3</v>
      </c>
      <c r="H38" s="90">
        <v>4.8</v>
      </c>
      <c r="I38" s="25">
        <v>179</v>
      </c>
      <c r="J38" s="95">
        <f t="shared" si="2"/>
        <v>8.1527803713841963E-4</v>
      </c>
      <c r="K38" s="90">
        <v>4.3</v>
      </c>
      <c r="L38" s="198">
        <f>C38+F38+I38</f>
        <v>2000</v>
      </c>
      <c r="M38" s="199">
        <f t="shared" si="3"/>
        <v>6.5813092790866726E-4</v>
      </c>
      <c r="N38" s="200">
        <f>(C38*E38+F38*H38+I38*K38)/L38</f>
        <v>4.2423500000000001</v>
      </c>
      <c r="O38" s="205">
        <v>2175</v>
      </c>
      <c r="P38" s="203">
        <f t="shared" si="4"/>
        <v>3.2915161964540304E-4</v>
      </c>
      <c r="Q38" s="204">
        <f>L38/O38</f>
        <v>0.91954022988505746</v>
      </c>
    </row>
    <row r="39" spans="2:17" x14ac:dyDescent="0.25">
      <c r="B39" s="85" t="s">
        <v>371</v>
      </c>
      <c r="C39" s="25">
        <v>302</v>
      </c>
      <c r="D39" s="95">
        <f t="shared" si="0"/>
        <v>1.4413293065201538E-4</v>
      </c>
      <c r="E39" s="90">
        <v>2.1</v>
      </c>
      <c r="F39" s="25">
        <v>793</v>
      </c>
      <c r="G39" s="95">
        <f t="shared" si="1"/>
        <v>1.0952070535201308E-3</v>
      </c>
      <c r="H39" s="90">
        <v>10.1</v>
      </c>
      <c r="I39" s="25">
        <v>222</v>
      </c>
      <c r="J39" s="95">
        <f t="shared" si="2"/>
        <v>1.0111269510878723E-3</v>
      </c>
      <c r="K39" s="90">
        <v>4.8</v>
      </c>
      <c r="L39" s="198">
        <f>C39+F39+I39</f>
        <v>1317</v>
      </c>
      <c r="M39" s="199">
        <f t="shared" si="3"/>
        <v>4.3337921602785734E-4</v>
      </c>
      <c r="N39" s="200">
        <f>(C39*E39+F39*H39+I39*K39)/L39</f>
        <v>7.3721336370539108</v>
      </c>
      <c r="O39" s="205">
        <v>1354</v>
      </c>
      <c r="P39" s="203">
        <f t="shared" si="4"/>
        <v>2.0490634160913828E-4</v>
      </c>
      <c r="Q39" s="204">
        <f>L39/O39</f>
        <v>0.97267355982274739</v>
      </c>
    </row>
    <row r="40" spans="2:17" x14ac:dyDescent="0.25">
      <c r="B40" s="85" t="s">
        <v>377</v>
      </c>
      <c r="C40" s="25">
        <v>67</v>
      </c>
      <c r="D40" s="95">
        <f t="shared" si="0"/>
        <v>3.1976511104917321E-5</v>
      </c>
      <c r="E40" s="90">
        <v>2.4</v>
      </c>
      <c r="F40" s="25" t="s">
        <v>93</v>
      </c>
      <c r="G40" s="95" t="s">
        <v>93</v>
      </c>
      <c r="H40" s="90" t="s">
        <v>93</v>
      </c>
      <c r="I40" s="25">
        <v>1</v>
      </c>
      <c r="J40" s="95">
        <f t="shared" si="2"/>
        <v>4.5546259058012269E-6</v>
      </c>
      <c r="K40" s="90">
        <v>21.5</v>
      </c>
      <c r="L40" s="198">
        <f>C40+I40</f>
        <v>68</v>
      </c>
      <c r="M40" s="199">
        <f t="shared" si="3"/>
        <v>2.2376451548894684E-5</v>
      </c>
      <c r="N40" s="200">
        <v>2.7</v>
      </c>
      <c r="O40" s="205">
        <v>68</v>
      </c>
      <c r="P40" s="203">
        <f t="shared" si="4"/>
        <v>1.0290717303856279E-5</v>
      </c>
      <c r="Q40" s="204">
        <f t="shared" si="6"/>
        <v>1</v>
      </c>
    </row>
    <row r="41" spans="2:17" ht="12.75" customHeight="1" x14ac:dyDescent="0.25">
      <c r="B41" s="85" t="s">
        <v>382</v>
      </c>
      <c r="C41" s="25">
        <v>341</v>
      </c>
      <c r="D41" s="95">
        <f t="shared" si="0"/>
        <v>1.627461236832359E-4</v>
      </c>
      <c r="E41" s="90">
        <v>2.8</v>
      </c>
      <c r="F41" s="25" t="s">
        <v>93</v>
      </c>
      <c r="G41" s="95" t="s">
        <v>93</v>
      </c>
      <c r="H41" s="90" t="s">
        <v>93</v>
      </c>
      <c r="I41" s="25">
        <v>7</v>
      </c>
      <c r="J41" s="95">
        <f t="shared" si="2"/>
        <v>3.188238134060859E-5</v>
      </c>
      <c r="K41" s="90">
        <v>4.5999999999999996</v>
      </c>
      <c r="L41" s="198">
        <f>C41+I41</f>
        <v>348</v>
      </c>
      <c r="M41" s="199">
        <f t="shared" si="3"/>
        <v>1.145147814561081E-4</v>
      </c>
      <c r="N41" s="200">
        <v>2.8</v>
      </c>
      <c r="O41" s="205">
        <v>348</v>
      </c>
      <c r="P41" s="203">
        <f t="shared" si="4"/>
        <v>5.2664259143264494E-5</v>
      </c>
      <c r="Q41" s="204">
        <f t="shared" si="6"/>
        <v>1</v>
      </c>
    </row>
    <row r="42" spans="2:17" ht="12.75" customHeight="1" x14ac:dyDescent="0.25">
      <c r="B42" s="85" t="s">
        <v>373</v>
      </c>
      <c r="C42" s="25">
        <v>2657</v>
      </c>
      <c r="D42" s="95">
        <f t="shared" si="0"/>
        <v>1.2680834329218704E-3</v>
      </c>
      <c r="E42" s="90">
        <v>2.4</v>
      </c>
      <c r="F42" s="25">
        <v>2560</v>
      </c>
      <c r="G42" s="95">
        <f>F42/$F$54</f>
        <v>3.5355990630662484E-3</v>
      </c>
      <c r="H42" s="90">
        <v>7.3</v>
      </c>
      <c r="I42" s="25">
        <v>741</v>
      </c>
      <c r="J42" s="95">
        <f t="shared" si="2"/>
        <v>3.3749777961987093E-3</v>
      </c>
      <c r="K42" s="90">
        <v>4.0999999999999996</v>
      </c>
      <c r="L42" s="198">
        <f>C42+F42+I42</f>
        <v>5958</v>
      </c>
      <c r="M42" s="199">
        <f t="shared" si="3"/>
        <v>1.9605720342399198E-3</v>
      </c>
      <c r="N42" s="200">
        <v>4.7</v>
      </c>
      <c r="O42" s="205">
        <v>6005</v>
      </c>
      <c r="P42" s="203">
        <f t="shared" si="4"/>
        <v>9.0876113837730821E-4</v>
      </c>
      <c r="Q42" s="204">
        <f>L42/O42</f>
        <v>0.99217318900915907</v>
      </c>
    </row>
    <row r="43" spans="2:17" x14ac:dyDescent="0.25">
      <c r="B43" s="85" t="s">
        <v>386</v>
      </c>
      <c r="C43" s="25">
        <v>1</v>
      </c>
      <c r="D43" s="95">
        <f t="shared" si="0"/>
        <v>4.7726135977488541E-7</v>
      </c>
      <c r="E43" s="90">
        <v>5.5</v>
      </c>
      <c r="F43" s="25">
        <v>1</v>
      </c>
      <c r="G43" s="95">
        <f>F43/$F$54</f>
        <v>1.3810933840102533E-6</v>
      </c>
      <c r="H43" s="90">
        <v>3.1</v>
      </c>
      <c r="I43" s="25" t="s">
        <v>93</v>
      </c>
      <c r="J43" s="95" t="s">
        <v>93</v>
      </c>
      <c r="K43" s="90" t="s">
        <v>93</v>
      </c>
      <c r="L43" s="198">
        <f>C43+F43</f>
        <v>2</v>
      </c>
      <c r="M43" s="199">
        <f t="shared" si="3"/>
        <v>6.5813092790866725E-7</v>
      </c>
      <c r="N43" s="200">
        <f>(C43*E43+F43*H43)/L43</f>
        <v>4.3</v>
      </c>
      <c r="O43" s="205">
        <v>2</v>
      </c>
      <c r="P43" s="203">
        <f t="shared" si="4"/>
        <v>3.0266815599577291E-7</v>
      </c>
      <c r="Q43" s="204">
        <f>L43/O43</f>
        <v>1</v>
      </c>
    </row>
    <row r="44" spans="2:17" x14ac:dyDescent="0.25">
      <c r="B44" s="85" t="s">
        <v>378</v>
      </c>
      <c r="C44" s="25">
        <v>127</v>
      </c>
      <c r="D44" s="95">
        <f t="shared" si="0"/>
        <v>6.0612192691410444E-5</v>
      </c>
      <c r="E44" s="90">
        <v>4.2</v>
      </c>
      <c r="F44" s="25">
        <v>352</v>
      </c>
      <c r="G44" s="95">
        <f>F44/$F$54</f>
        <v>4.8614487117160912E-4</v>
      </c>
      <c r="H44" s="90">
        <v>9.6999999999999993</v>
      </c>
      <c r="I44" s="25">
        <v>345</v>
      </c>
      <c r="J44" s="95">
        <f t="shared" ref="J44:J49" si="7">I44/$I$54</f>
        <v>1.5713459375014233E-3</v>
      </c>
      <c r="K44" s="90">
        <v>6.2</v>
      </c>
      <c r="L44" s="198">
        <f t="shared" si="5"/>
        <v>824</v>
      </c>
      <c r="M44" s="199">
        <f t="shared" si="3"/>
        <v>2.7114994229837088E-4</v>
      </c>
      <c r="N44" s="200">
        <f t="shared" ref="N44:N49" si="8">(C44*E44+F44*H44+I44*K44)/L44</f>
        <v>7.3868932038834947</v>
      </c>
      <c r="O44" s="205">
        <v>826</v>
      </c>
      <c r="P44" s="203">
        <f t="shared" si="4"/>
        <v>1.2500194842625422E-4</v>
      </c>
      <c r="Q44" s="204">
        <f t="shared" si="6"/>
        <v>0.99757869249394671</v>
      </c>
    </row>
    <row r="45" spans="2:17" x14ac:dyDescent="0.25">
      <c r="B45" s="85" t="s">
        <v>388</v>
      </c>
      <c r="C45" s="25">
        <v>10</v>
      </c>
      <c r="D45" s="95">
        <f t="shared" si="0"/>
        <v>4.7726135977488533E-6</v>
      </c>
      <c r="E45" s="90">
        <v>2.8</v>
      </c>
      <c r="F45" s="25">
        <v>23</v>
      </c>
      <c r="G45" s="95">
        <f>F45/$F$54</f>
        <v>3.1765147832235824E-5</v>
      </c>
      <c r="H45" s="90">
        <v>5.7</v>
      </c>
      <c r="I45" s="25">
        <v>3</v>
      </c>
      <c r="J45" s="95">
        <f t="shared" si="7"/>
        <v>1.3663877717403681E-5</v>
      </c>
      <c r="K45" s="90">
        <v>1.3</v>
      </c>
      <c r="L45" s="198">
        <f t="shared" si="5"/>
        <v>36</v>
      </c>
      <c r="M45" s="199">
        <f t="shared" si="3"/>
        <v>1.184635670235601E-5</v>
      </c>
      <c r="N45" s="200">
        <f t="shared" si="8"/>
        <v>4.5277777777777777</v>
      </c>
      <c r="O45" s="205">
        <v>48</v>
      </c>
      <c r="P45" s="203">
        <f t="shared" si="4"/>
        <v>7.2640357438985503E-6</v>
      </c>
      <c r="Q45" s="204">
        <f t="shared" si="6"/>
        <v>0.75</v>
      </c>
    </row>
    <row r="46" spans="2:17" x14ac:dyDescent="0.25">
      <c r="B46" s="85" t="s">
        <v>379</v>
      </c>
      <c r="C46" s="25">
        <v>34</v>
      </c>
      <c r="D46" s="95">
        <f t="shared" si="0"/>
        <v>1.6226886232346102E-5</v>
      </c>
      <c r="E46" s="90">
        <v>2.1</v>
      </c>
      <c r="F46" s="25" t="s">
        <v>93</v>
      </c>
      <c r="G46" s="95" t="s">
        <v>93</v>
      </c>
      <c r="H46" s="90" t="s">
        <v>93</v>
      </c>
      <c r="I46" s="25">
        <v>4</v>
      </c>
      <c r="J46" s="95">
        <f t="shared" si="7"/>
        <v>1.8218503623204908E-5</v>
      </c>
      <c r="K46" s="90">
        <v>2.7</v>
      </c>
      <c r="L46" s="198">
        <f>C46+I46</f>
        <v>38</v>
      </c>
      <c r="M46" s="199">
        <f t="shared" si="3"/>
        <v>1.2504487630264678E-5</v>
      </c>
      <c r="N46" s="200">
        <f>(C46*E46+I46*K46)/L46</f>
        <v>2.1631578947368424</v>
      </c>
      <c r="O46" s="205">
        <v>38</v>
      </c>
      <c r="P46" s="203">
        <f t="shared" si="4"/>
        <v>5.7506949639196858E-6</v>
      </c>
      <c r="Q46" s="204">
        <f>L46/O46</f>
        <v>1</v>
      </c>
    </row>
    <row r="47" spans="2:17" x14ac:dyDescent="0.25">
      <c r="B47" s="85" t="s">
        <v>383</v>
      </c>
      <c r="C47" s="25">
        <v>155</v>
      </c>
      <c r="D47" s="95">
        <f t="shared" si="0"/>
        <v>7.3975510765107234E-5</v>
      </c>
      <c r="E47" s="90">
        <v>2.7</v>
      </c>
      <c r="F47" s="216">
        <v>1</v>
      </c>
      <c r="G47" s="95">
        <f>F47/$F$54</f>
        <v>1.3810933840102533E-6</v>
      </c>
      <c r="H47" s="217">
        <v>2.5</v>
      </c>
      <c r="I47" s="25">
        <v>3</v>
      </c>
      <c r="J47" s="95">
        <f t="shared" si="7"/>
        <v>1.3663877717403681E-5</v>
      </c>
      <c r="K47" s="90">
        <v>5.6</v>
      </c>
      <c r="L47" s="198">
        <f>C47+F47+I47</f>
        <v>159</v>
      </c>
      <c r="M47" s="199">
        <f t="shared" si="3"/>
        <v>5.2321408768739041E-5</v>
      </c>
      <c r="N47" s="200">
        <f>(C47*E47+F47*H47+I47*K47)/L47</f>
        <v>2.7534591194968554</v>
      </c>
      <c r="O47" s="205">
        <v>159</v>
      </c>
      <c r="P47" s="203">
        <f t="shared" si="4"/>
        <v>2.4062118401663949E-5</v>
      </c>
      <c r="Q47" s="204">
        <f>L47/O47</f>
        <v>1</v>
      </c>
    </row>
    <row r="48" spans="2:17" x14ac:dyDescent="0.25">
      <c r="B48" s="85" t="s">
        <v>374</v>
      </c>
      <c r="C48" s="25">
        <v>318</v>
      </c>
      <c r="D48" s="95">
        <f t="shared" si="0"/>
        <v>1.5176911240841355E-4</v>
      </c>
      <c r="E48" s="90">
        <v>2.4</v>
      </c>
      <c r="F48" s="25">
        <v>291</v>
      </c>
      <c r="G48" s="95">
        <f>F48/$F$54</f>
        <v>4.0189817474698368E-4</v>
      </c>
      <c r="H48" s="90">
        <v>5.7</v>
      </c>
      <c r="I48" s="25">
        <v>72</v>
      </c>
      <c r="J48" s="95">
        <f t="shared" si="7"/>
        <v>3.2793306521768832E-4</v>
      </c>
      <c r="K48" s="90">
        <v>3.4</v>
      </c>
      <c r="L48" s="198">
        <f t="shared" si="5"/>
        <v>681</v>
      </c>
      <c r="M48" s="199">
        <f t="shared" si="3"/>
        <v>2.2409358095290118E-4</v>
      </c>
      <c r="N48" s="200">
        <f t="shared" si="8"/>
        <v>3.9158590308370047</v>
      </c>
      <c r="O48" s="205">
        <v>717</v>
      </c>
      <c r="P48" s="203">
        <f t="shared" si="4"/>
        <v>1.085065339244846E-4</v>
      </c>
      <c r="Q48" s="204">
        <f t="shared" si="6"/>
        <v>0.94979079497907948</v>
      </c>
    </row>
    <row r="49" spans="2:17" x14ac:dyDescent="0.25">
      <c r="B49" s="85" t="s">
        <v>387</v>
      </c>
      <c r="C49" s="25">
        <v>1</v>
      </c>
      <c r="D49" s="95">
        <f t="shared" si="0"/>
        <v>4.7726135977488541E-7</v>
      </c>
      <c r="E49" s="90">
        <v>3.1</v>
      </c>
      <c r="F49" s="25">
        <v>15</v>
      </c>
      <c r="G49" s="95">
        <f>F49/$F$54</f>
        <v>2.0716400760153798E-5</v>
      </c>
      <c r="H49" s="90">
        <v>8.8000000000000007</v>
      </c>
      <c r="I49" s="25">
        <v>6</v>
      </c>
      <c r="J49" s="95">
        <f t="shared" si="7"/>
        <v>2.7327755434807362E-5</v>
      </c>
      <c r="K49" s="90">
        <v>6.4</v>
      </c>
      <c r="L49" s="198">
        <f t="shared" si="5"/>
        <v>22</v>
      </c>
      <c r="M49" s="199">
        <f t="shared" si="3"/>
        <v>7.2394402069953391E-6</v>
      </c>
      <c r="N49" s="200">
        <f t="shared" si="8"/>
        <v>7.8863636363636367</v>
      </c>
      <c r="O49" s="205">
        <v>22</v>
      </c>
      <c r="P49" s="203">
        <f t="shared" si="4"/>
        <v>3.3293497159535021E-6</v>
      </c>
      <c r="Q49" s="204">
        <f t="shared" si="6"/>
        <v>1</v>
      </c>
    </row>
    <row r="50" spans="2:17" x14ac:dyDescent="0.25">
      <c r="B50" s="85" t="s">
        <v>384</v>
      </c>
      <c r="C50" s="25">
        <v>1</v>
      </c>
      <c r="D50" s="95">
        <f t="shared" si="0"/>
        <v>4.7726135977488541E-7</v>
      </c>
      <c r="E50" s="90">
        <v>2</v>
      </c>
      <c r="F50" s="25">
        <v>9</v>
      </c>
      <c r="G50" s="95">
        <f>F50/$F$54</f>
        <v>1.2429840456092279E-5</v>
      </c>
      <c r="H50" s="90">
        <v>3.6</v>
      </c>
      <c r="I50" s="25" t="s">
        <v>93</v>
      </c>
      <c r="J50" s="95" t="s">
        <v>93</v>
      </c>
      <c r="K50" s="90" t="s">
        <v>93</v>
      </c>
      <c r="L50" s="198">
        <f>C50+F50</f>
        <v>10</v>
      </c>
      <c r="M50" s="199">
        <f t="shared" si="3"/>
        <v>3.290654639543336E-6</v>
      </c>
      <c r="N50" s="200">
        <f>(C50*E50+F50*H50)/L50</f>
        <v>3.44</v>
      </c>
      <c r="O50" s="205">
        <v>12</v>
      </c>
      <c r="P50" s="203">
        <f t="shared" si="4"/>
        <v>1.8160089359746376E-6</v>
      </c>
      <c r="Q50" s="204">
        <f t="shared" si="6"/>
        <v>0.83333333333333337</v>
      </c>
    </row>
    <row r="51" spans="2:17" x14ac:dyDescent="0.25">
      <c r="B51" s="85" t="s">
        <v>380</v>
      </c>
      <c r="C51" s="25">
        <v>2</v>
      </c>
      <c r="D51" s="95">
        <f t="shared" si="0"/>
        <v>9.5452271954977083E-7</v>
      </c>
      <c r="E51" s="90">
        <v>3.6</v>
      </c>
      <c r="F51" s="25" t="s">
        <v>93</v>
      </c>
      <c r="G51" s="95" t="s">
        <v>93</v>
      </c>
      <c r="H51" s="90" t="s">
        <v>93</v>
      </c>
      <c r="I51" s="25" t="s">
        <v>93</v>
      </c>
      <c r="J51" s="95" t="s">
        <v>93</v>
      </c>
      <c r="K51" s="90" t="s">
        <v>93</v>
      </c>
      <c r="L51" s="198">
        <f>C51</f>
        <v>2</v>
      </c>
      <c r="M51" s="199">
        <f t="shared" si="3"/>
        <v>6.5813092790866725E-7</v>
      </c>
      <c r="N51" s="200">
        <f>(C51*E51)/L51</f>
        <v>3.6</v>
      </c>
      <c r="O51" s="205">
        <v>2</v>
      </c>
      <c r="P51" s="203">
        <f t="shared" si="4"/>
        <v>3.0266815599577291E-7</v>
      </c>
      <c r="Q51" s="204">
        <f>L51/O51</f>
        <v>1</v>
      </c>
    </row>
    <row r="52" spans="2:17" x14ac:dyDescent="0.25">
      <c r="B52" s="85" t="s">
        <v>385</v>
      </c>
      <c r="C52" s="25">
        <v>29</v>
      </c>
      <c r="D52" s="95">
        <f t="shared" si="0"/>
        <v>1.3840579433471676E-5</v>
      </c>
      <c r="E52" s="90">
        <v>3.2</v>
      </c>
      <c r="F52" s="25" t="s">
        <v>93</v>
      </c>
      <c r="G52" s="95" t="s">
        <v>93</v>
      </c>
      <c r="H52" s="90" t="s">
        <v>93</v>
      </c>
      <c r="I52" s="25" t="s">
        <v>93</v>
      </c>
      <c r="J52" s="95" t="s">
        <v>93</v>
      </c>
      <c r="K52" s="90" t="s">
        <v>93</v>
      </c>
      <c r="L52" s="198">
        <f>C52</f>
        <v>29</v>
      </c>
      <c r="M52" s="199">
        <f t="shared" si="3"/>
        <v>9.5428984546756742E-6</v>
      </c>
      <c r="N52" s="200">
        <f>(C52*E52)/L52</f>
        <v>3.2</v>
      </c>
      <c r="O52" s="205">
        <v>29</v>
      </c>
      <c r="P52" s="203">
        <f t="shared" si="4"/>
        <v>4.3886882619387078E-6</v>
      </c>
      <c r="Q52" s="204">
        <f>L52/O52</f>
        <v>1</v>
      </c>
    </row>
    <row r="53" spans="2:17" x14ac:dyDescent="0.25">
      <c r="B53" s="85" t="s">
        <v>375</v>
      </c>
      <c r="C53" s="43">
        <v>23</v>
      </c>
      <c r="D53" s="95">
        <f t="shared" si="0"/>
        <v>1.0977011274822364E-5</v>
      </c>
      <c r="E53" s="90">
        <v>2.8</v>
      </c>
      <c r="F53" s="25" t="s">
        <v>93</v>
      </c>
      <c r="G53" s="95" t="s">
        <v>93</v>
      </c>
      <c r="H53" s="90" t="s">
        <v>93</v>
      </c>
      <c r="I53" s="25" t="s">
        <v>93</v>
      </c>
      <c r="J53" s="95" t="s">
        <v>93</v>
      </c>
      <c r="K53" s="90" t="s">
        <v>93</v>
      </c>
      <c r="L53" s="198">
        <f>C53</f>
        <v>23</v>
      </c>
      <c r="M53" s="199">
        <f t="shared" si="3"/>
        <v>7.5685056709496731E-6</v>
      </c>
      <c r="N53" s="200">
        <f>(C53*E53)/L53</f>
        <v>2.8</v>
      </c>
      <c r="O53" s="205">
        <v>23</v>
      </c>
      <c r="P53" s="203">
        <f t="shared" si="4"/>
        <v>3.4806837939513886E-6</v>
      </c>
      <c r="Q53" s="204">
        <f t="shared" si="6"/>
        <v>1</v>
      </c>
    </row>
    <row r="54" spans="2:17" ht="30" customHeight="1" thickBot="1" x14ac:dyDescent="0.3">
      <c r="B54" s="306" t="s">
        <v>159</v>
      </c>
      <c r="C54" s="292">
        <f>SUM(C30:C53)</f>
        <v>2095288</v>
      </c>
      <c r="D54" s="295">
        <f>SUM(D30:D53)</f>
        <v>0.99999999999999989</v>
      </c>
      <c r="E54" s="299">
        <f>(C30*E30+C32*E32+C31*E31+C33*E33+C34*E34+C35*E35+C42*E42+C40*E40+C41*E41+C39*E39+C36*E36+C37*E37+C38*E38+C44*E44+C43*E43+C49*E49+C50*E50+C45*E45+C51*E51+C52*E52+C48*E48+C46*E46+C47*E47+C53*E53)/C54</f>
        <v>2.3411919507008108</v>
      </c>
      <c r="F54" s="292">
        <f>SUM(F30:F53)</f>
        <v>724064</v>
      </c>
      <c r="G54" s="295">
        <f>F54/$F$54</f>
        <v>1</v>
      </c>
      <c r="H54" s="299">
        <f>(F30*H30+F32*H32+F31*H31+F33*H33+F34*H34+F35*H35+F42*H42+F39*H39+F36*H36+F37*H37+F38*H38+F44*H44+F43*H43+F45*H45+F48*H48+F47*H47+F49*H49+F50*H50)/F54</f>
        <v>5.0938002717991777</v>
      </c>
      <c r="I54" s="292">
        <f>SUM(I30:I53)</f>
        <v>219557</v>
      </c>
      <c r="J54" s="295">
        <f>SUM(J30:J53)</f>
        <v>0.99999999999999978</v>
      </c>
      <c r="K54" s="299">
        <v>4.0999999999999996</v>
      </c>
      <c r="L54" s="292">
        <f>SUM(L30:L53)</f>
        <v>3038909</v>
      </c>
      <c r="M54" s="295">
        <f>SUM(M30:M53)</f>
        <v>1</v>
      </c>
      <c r="N54" s="300">
        <v>3.1</v>
      </c>
      <c r="O54" s="292">
        <f>SUM(O30:O53)</f>
        <v>6607897</v>
      </c>
      <c r="P54" s="295">
        <f>SUM(P30:P53)</f>
        <v>1</v>
      </c>
      <c r="Q54" s="298">
        <f>L54/O54</f>
        <v>0.45989049163447915</v>
      </c>
    </row>
    <row r="55" spans="2:17" x14ac:dyDescent="0.25">
      <c r="K55" s="13"/>
      <c r="L55" s="215"/>
      <c r="M55" s="13"/>
    </row>
    <row r="56" spans="2:17" x14ac:dyDescent="0.25">
      <c r="K56" s="13"/>
      <c r="L56" s="13"/>
      <c r="M56" s="13"/>
    </row>
    <row r="57" spans="2:17" x14ac:dyDescent="0.25">
      <c r="B57" s="14"/>
    </row>
    <row r="58" spans="2:17" x14ac:dyDescent="0.25">
      <c r="B58" s="14"/>
    </row>
    <row r="59" spans="2:17" x14ac:dyDescent="0.25">
      <c r="B59" s="14"/>
    </row>
  </sheetData>
  <mergeCells count="40">
    <mergeCell ref="T5:U6"/>
    <mergeCell ref="D6:E6"/>
    <mergeCell ref="F6:G6"/>
    <mergeCell ref="H6:I6"/>
    <mergeCell ref="J6:K6"/>
    <mergeCell ref="L6:M6"/>
    <mergeCell ref="N6:O6"/>
    <mergeCell ref="P6:Q6"/>
    <mergeCell ref="R6:S6"/>
    <mergeCell ref="P5:S5"/>
    <mergeCell ref="B5:C6"/>
    <mergeCell ref="D5:I5"/>
    <mergeCell ref="J5:O5"/>
    <mergeCell ref="B7:C7"/>
    <mergeCell ref="D7:E7"/>
    <mergeCell ref="F7:G7"/>
    <mergeCell ref="H7:I7"/>
    <mergeCell ref="J7:K7"/>
    <mergeCell ref="P7:Q7"/>
    <mergeCell ref="R7:S7"/>
    <mergeCell ref="T7:U7"/>
    <mergeCell ref="B8:C8"/>
    <mergeCell ref="D8:E8"/>
    <mergeCell ref="F8:G8"/>
    <mergeCell ref="H8:I8"/>
    <mergeCell ref="J8:K8"/>
    <mergeCell ref="L8:M8"/>
    <mergeCell ref="N8:O8"/>
    <mergeCell ref="P8:Q8"/>
    <mergeCell ref="R8:S8"/>
    <mergeCell ref="T8:U8"/>
    <mergeCell ref="L7:M7"/>
    <mergeCell ref="N7:O7"/>
    <mergeCell ref="O28:P28"/>
    <mergeCell ref="Q28:Q29"/>
    <mergeCell ref="B28:B29"/>
    <mergeCell ref="C28:E28"/>
    <mergeCell ref="F28:H28"/>
    <mergeCell ref="I28:K28"/>
    <mergeCell ref="L28:N28"/>
  </mergeCells>
  <hyperlinks>
    <hyperlink ref="A1" location="Index!A1" display="Index"/>
  </hyperlinks>
  <pageMargins left="0.78740157499999996" right="0.78740157499999996" top="0.984251969" bottom="0.984251969" header="0.5" footer="0.5"/>
  <pageSetup paperSize="9" scale="5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46.33203125" customWidth="1"/>
    <col min="3" max="3" width="11.33203125" customWidth="1"/>
    <col min="4" max="5" width="10.6640625" customWidth="1"/>
    <col min="6" max="6" width="11.33203125" customWidth="1"/>
    <col min="7" max="8" width="10.6640625" customWidth="1"/>
    <col min="9" max="9" width="11.33203125" customWidth="1"/>
    <col min="10" max="11" width="10.6640625" customWidth="1"/>
    <col min="12" max="12" width="11.33203125" customWidth="1"/>
    <col min="13" max="14" width="10.6640625" style="13" customWidth="1"/>
    <col min="15" max="15" width="11.33203125" style="13" customWidth="1"/>
    <col min="16" max="16" width="10.6640625" customWidth="1"/>
    <col min="17" max="17" width="11.6640625" customWidth="1"/>
    <col min="18" max="18" width="10.6640625" customWidth="1"/>
    <col min="19" max="19" width="11.44140625" customWidth="1"/>
    <col min="20" max="23" width="10.6640625" customWidth="1"/>
  </cols>
  <sheetData>
    <row r="1" spans="1:20" x14ac:dyDescent="0.25">
      <c r="A1" s="34" t="s">
        <v>109</v>
      </c>
    </row>
    <row r="2" spans="1:20" x14ac:dyDescent="0.25">
      <c r="B2" s="1"/>
      <c r="C2" s="1"/>
      <c r="D2" s="1"/>
      <c r="E2" s="7"/>
      <c r="F2" s="7"/>
      <c r="G2" s="7"/>
      <c r="H2" s="7"/>
      <c r="I2" s="7"/>
      <c r="J2" s="7"/>
      <c r="K2" s="7"/>
    </row>
    <row r="3" spans="1:20" s="22" customFormat="1" ht="15.6" x14ac:dyDescent="0.3">
      <c r="A3" s="36" t="s">
        <v>68</v>
      </c>
      <c r="B3" s="39" t="s">
        <v>146</v>
      </c>
      <c r="C3" s="39"/>
      <c r="D3" s="39"/>
      <c r="L3" s="23"/>
      <c r="M3" s="40"/>
      <c r="N3" s="40"/>
      <c r="O3" s="38"/>
    </row>
    <row r="4" spans="1:20" ht="13.8" thickBot="1" x14ac:dyDescent="0.3">
      <c r="E4" s="14"/>
      <c r="F4" s="14"/>
      <c r="G4" s="14"/>
      <c r="H4" s="14"/>
      <c r="I4" s="14"/>
      <c r="J4" s="14"/>
      <c r="K4" s="14"/>
      <c r="O4"/>
    </row>
    <row r="5" spans="1:20" ht="20.100000000000001" customHeight="1" x14ac:dyDescent="0.25">
      <c r="A5" s="13"/>
      <c r="B5" s="758" t="s">
        <v>398</v>
      </c>
      <c r="C5" s="590" t="s">
        <v>160</v>
      </c>
      <c r="D5" s="670"/>
      <c r="E5" s="670"/>
      <c r="F5" s="670"/>
      <c r="G5" s="670"/>
      <c r="H5" s="670"/>
      <c r="I5" s="590" t="s">
        <v>162</v>
      </c>
      <c r="J5" s="671"/>
      <c r="K5" s="671"/>
      <c r="L5" s="671"/>
      <c r="M5" s="671"/>
      <c r="N5" s="671"/>
      <c r="O5" s="590" t="s">
        <v>399</v>
      </c>
      <c r="P5" s="590"/>
      <c r="Q5" s="590"/>
      <c r="R5" s="590"/>
      <c r="S5" s="767" t="s">
        <v>616</v>
      </c>
      <c r="T5" s="643"/>
    </row>
    <row r="6" spans="1:20" ht="20.100000000000001" customHeight="1" x14ac:dyDescent="0.25">
      <c r="A6" s="13"/>
      <c r="B6" s="759"/>
      <c r="C6" s="599" t="s">
        <v>165</v>
      </c>
      <c r="D6" s="601"/>
      <c r="E6" s="599" t="s">
        <v>169</v>
      </c>
      <c r="F6" s="601"/>
      <c r="G6" s="599" t="s">
        <v>168</v>
      </c>
      <c r="H6" s="601"/>
      <c r="I6" s="599" t="s">
        <v>165</v>
      </c>
      <c r="J6" s="601"/>
      <c r="K6" s="599" t="s">
        <v>169</v>
      </c>
      <c r="L6" s="601"/>
      <c r="M6" s="599" t="s">
        <v>168</v>
      </c>
      <c r="N6" s="601"/>
      <c r="O6" s="599" t="s">
        <v>165</v>
      </c>
      <c r="P6" s="601"/>
      <c r="Q6" s="599" t="s">
        <v>169</v>
      </c>
      <c r="R6" s="601"/>
      <c r="S6" s="644"/>
      <c r="T6" s="645"/>
    </row>
    <row r="7" spans="1:20" s="12" customFormat="1" ht="65.25" customHeight="1" x14ac:dyDescent="0.25">
      <c r="A7" s="37"/>
      <c r="B7" s="364" t="s">
        <v>617</v>
      </c>
      <c r="C7" s="576" t="s">
        <v>662</v>
      </c>
      <c r="D7" s="601"/>
      <c r="E7" s="604" t="s">
        <v>544</v>
      </c>
      <c r="F7" s="605"/>
      <c r="G7" s="628" t="s">
        <v>194</v>
      </c>
      <c r="H7" s="628"/>
      <c r="I7" s="576" t="s">
        <v>565</v>
      </c>
      <c r="J7" s="627"/>
      <c r="K7" s="576" t="s">
        <v>122</v>
      </c>
      <c r="L7" s="576"/>
      <c r="M7" s="628" t="s">
        <v>194</v>
      </c>
      <c r="N7" s="628"/>
      <c r="O7" s="576" t="s">
        <v>618</v>
      </c>
      <c r="P7" s="601"/>
      <c r="Q7" s="576" t="s">
        <v>122</v>
      </c>
      <c r="R7" s="601"/>
      <c r="S7" s="620" t="s">
        <v>620</v>
      </c>
      <c r="T7" s="621"/>
    </row>
    <row r="8" spans="1:20" s="12" customFormat="1" ht="30" customHeight="1" thickBot="1" x14ac:dyDescent="0.3">
      <c r="A8" s="37"/>
      <c r="B8" s="116" t="s">
        <v>159</v>
      </c>
      <c r="C8" s="584" t="s">
        <v>117</v>
      </c>
      <c r="D8" s="622"/>
      <c r="E8" s="610">
        <v>1</v>
      </c>
      <c r="F8" s="622"/>
      <c r="G8" s="619" t="s">
        <v>180</v>
      </c>
      <c r="H8" s="619"/>
      <c r="I8" s="584" t="s">
        <v>117</v>
      </c>
      <c r="J8" s="622"/>
      <c r="K8" s="610">
        <v>1</v>
      </c>
      <c r="L8" s="622"/>
      <c r="M8" s="619" t="s">
        <v>179</v>
      </c>
      <c r="N8" s="619"/>
      <c r="O8" s="584" t="s">
        <v>121</v>
      </c>
      <c r="P8" s="623"/>
      <c r="Q8" s="610">
        <v>1</v>
      </c>
      <c r="R8" s="622"/>
      <c r="S8" s="625" t="s">
        <v>619</v>
      </c>
      <c r="T8" s="629"/>
    </row>
    <row r="9" spans="1:20" s="12" customFormat="1" ht="21.9" customHeight="1" x14ac:dyDescent="0.25">
      <c r="A9" s="35"/>
      <c r="O9" s="37"/>
    </row>
    <row r="10" spans="1:20" s="17" customFormat="1" ht="15" customHeight="1" x14ac:dyDescent="0.3">
      <c r="B10" s="339" t="s">
        <v>531</v>
      </c>
      <c r="C10" s="27"/>
      <c r="D10" s="339" t="s">
        <v>532</v>
      </c>
      <c r="F10" s="27"/>
    </row>
    <row r="11" spans="1:20" s="17" customFormat="1" ht="15" customHeight="1" x14ac:dyDescent="0.25">
      <c r="B11" s="27"/>
      <c r="C11" s="27"/>
      <c r="D11" s="27"/>
      <c r="F11" s="27"/>
    </row>
    <row r="12" spans="1:20" s="17" customFormat="1" ht="15" customHeight="1" x14ac:dyDescent="0.25">
      <c r="A12" s="62"/>
      <c r="B12" s="62" t="s">
        <v>24</v>
      </c>
      <c r="C12" s="27"/>
      <c r="D12" s="369" t="s">
        <v>503</v>
      </c>
      <c r="F12" s="27"/>
    </row>
    <row r="13" spans="1:20" s="17" customFormat="1" ht="15" customHeight="1" x14ac:dyDescent="0.25">
      <c r="B13" s="67" t="s">
        <v>0</v>
      </c>
      <c r="D13" s="369" t="s">
        <v>510</v>
      </c>
      <c r="F13" s="63"/>
    </row>
    <row r="14" spans="1:20" s="17" customFormat="1" ht="15" customHeight="1" x14ac:dyDescent="0.25">
      <c r="A14" s="122"/>
      <c r="B14" s="67" t="s">
        <v>36</v>
      </c>
      <c r="D14" s="369" t="s">
        <v>505</v>
      </c>
      <c r="F14" s="66"/>
    </row>
    <row r="15" spans="1:20" s="17" customFormat="1" ht="15" customHeight="1" x14ac:dyDescent="0.25">
      <c r="A15" s="129"/>
      <c r="B15" s="67" t="s">
        <v>69</v>
      </c>
      <c r="D15" s="356" t="s">
        <v>495</v>
      </c>
      <c r="F15" s="65"/>
    </row>
    <row r="16" spans="1:20" s="17" customFormat="1" ht="15" customHeight="1" x14ac:dyDescent="0.3">
      <c r="A16" s="14"/>
      <c r="B16" s="60" t="s">
        <v>35</v>
      </c>
      <c r="D16" s="356" t="s">
        <v>516</v>
      </c>
      <c r="F16" s="65"/>
    </row>
    <row r="17" spans="1:23" s="17" customFormat="1" ht="15" customHeight="1" x14ac:dyDescent="0.25">
      <c r="A17" s="129"/>
      <c r="B17" s="60" t="s">
        <v>22</v>
      </c>
      <c r="E17" s="60"/>
      <c r="F17" s="65"/>
    </row>
    <row r="18" spans="1:23" s="17" customFormat="1" ht="15" customHeight="1" x14ac:dyDescent="0.25">
      <c r="A18" s="122"/>
      <c r="B18" s="60" t="s">
        <v>32</v>
      </c>
      <c r="E18" s="60"/>
      <c r="F18" s="65"/>
    </row>
    <row r="19" spans="1:23" s="17" customFormat="1" ht="15" customHeight="1" x14ac:dyDescent="0.25">
      <c r="B19" s="117" t="s">
        <v>70</v>
      </c>
      <c r="F19" s="65"/>
    </row>
    <row r="20" spans="1:23" s="17" customFormat="1" ht="15" customHeight="1" x14ac:dyDescent="0.25">
      <c r="A20" s="14"/>
      <c r="B20" s="67" t="s">
        <v>0</v>
      </c>
      <c r="E20" s="60"/>
      <c r="F20" s="65"/>
    </row>
    <row r="21" spans="1:23" s="17" customFormat="1" ht="15" customHeight="1" x14ac:dyDescent="0.25">
      <c r="A21" s="14"/>
      <c r="B21" s="60" t="s">
        <v>71</v>
      </c>
      <c r="E21" s="60"/>
      <c r="F21" s="65"/>
    </row>
    <row r="22" spans="1:23" s="17" customFormat="1" ht="15" customHeight="1" x14ac:dyDescent="0.25">
      <c r="A22" s="14"/>
      <c r="B22" s="60" t="s">
        <v>72</v>
      </c>
      <c r="E22" s="60"/>
      <c r="F22" s="65"/>
    </row>
    <row r="23" spans="1:23" s="17" customFormat="1" ht="15" customHeight="1" x14ac:dyDescent="0.25">
      <c r="B23" s="67"/>
      <c r="E23" s="60"/>
      <c r="F23" s="65"/>
    </row>
    <row r="24" spans="1:23" s="17" customFormat="1" x14ac:dyDescent="0.25">
      <c r="A24" s="49"/>
      <c r="O24" s="49"/>
    </row>
    <row r="25" spans="1:23" s="17" customFormat="1" ht="15.6" x14ac:dyDescent="0.25">
      <c r="A25" s="49"/>
      <c r="B25" s="371" t="s">
        <v>534</v>
      </c>
      <c r="C25" s="27"/>
      <c r="D25" s="27"/>
      <c r="E25" s="27"/>
      <c r="F25" s="27"/>
      <c r="G25" s="27"/>
      <c r="H25" s="27"/>
      <c r="I25" s="27"/>
      <c r="J25" s="27"/>
      <c r="K25" s="27"/>
      <c r="L25" s="27"/>
      <c r="S25" s="49"/>
      <c r="T25" s="49"/>
      <c r="U25" s="49"/>
      <c r="V25" s="49"/>
      <c r="W25" s="49"/>
    </row>
    <row r="26" spans="1:23" ht="13.8" thickBot="1" x14ac:dyDescent="0.3">
      <c r="M26"/>
      <c r="N26"/>
      <c r="O26"/>
    </row>
    <row r="27" spans="1:23" ht="30" customHeight="1" x14ac:dyDescent="0.25">
      <c r="A27"/>
      <c r="B27" s="763" t="s">
        <v>442</v>
      </c>
      <c r="C27" s="616" t="s">
        <v>196</v>
      </c>
      <c r="D27" s="616"/>
      <c r="E27" s="617"/>
      <c r="F27" s="618" t="s">
        <v>177</v>
      </c>
      <c r="G27" s="618"/>
      <c r="H27" s="618"/>
      <c r="I27" s="616" t="s">
        <v>176</v>
      </c>
      <c r="J27" s="616"/>
      <c r="K27" s="616"/>
      <c r="L27" s="618" t="s">
        <v>162</v>
      </c>
      <c r="M27" s="578"/>
      <c r="N27" s="578"/>
      <c r="O27" s="611" t="s">
        <v>399</v>
      </c>
      <c r="P27" s="611"/>
      <c r="Q27" s="639" t="s">
        <v>400</v>
      </c>
    </row>
    <row r="28" spans="1:23" ht="30" customHeight="1" x14ac:dyDescent="0.25">
      <c r="A28"/>
      <c r="B28" s="764"/>
      <c r="C28" s="307" t="s">
        <v>165</v>
      </c>
      <c r="D28" s="20" t="s">
        <v>169</v>
      </c>
      <c r="E28" s="20" t="s">
        <v>168</v>
      </c>
      <c r="F28" s="307" t="s">
        <v>165</v>
      </c>
      <c r="G28" s="20" t="s">
        <v>169</v>
      </c>
      <c r="H28" s="20" t="s">
        <v>168</v>
      </c>
      <c r="I28" s="307" t="s">
        <v>165</v>
      </c>
      <c r="J28" s="20" t="s">
        <v>169</v>
      </c>
      <c r="K28" s="20" t="s">
        <v>168</v>
      </c>
      <c r="L28" s="307" t="s">
        <v>165</v>
      </c>
      <c r="M28" s="20" t="s">
        <v>169</v>
      </c>
      <c r="N28" s="20" t="s">
        <v>168</v>
      </c>
      <c r="O28" s="307" t="s">
        <v>165</v>
      </c>
      <c r="P28" s="20" t="s">
        <v>169</v>
      </c>
      <c r="Q28" s="640"/>
    </row>
    <row r="29" spans="1:23" ht="15" customHeight="1" x14ac:dyDescent="0.25">
      <c r="A29"/>
      <c r="B29" s="147" t="s">
        <v>390</v>
      </c>
      <c r="C29" s="94">
        <v>9249</v>
      </c>
      <c r="D29" s="95">
        <f t="shared" ref="D29:D37" si="0">C29/$C$38</f>
        <v>4.5720268478670299E-3</v>
      </c>
      <c r="E29" s="100">
        <v>3.3</v>
      </c>
      <c r="F29" s="94">
        <v>8328</v>
      </c>
      <c r="G29" s="95">
        <f t="shared" ref="G29:G37" si="1">F29/$F$38</f>
        <v>1.1839046962405907E-2</v>
      </c>
      <c r="H29" s="100">
        <v>8.4</v>
      </c>
      <c r="I29" s="94">
        <v>3990</v>
      </c>
      <c r="J29" s="95">
        <f t="shared" ref="J29:J37" si="2">I29/$I$38</f>
        <v>2.1033875610193258E-2</v>
      </c>
      <c r="K29" s="100">
        <v>5.0999999999999996</v>
      </c>
      <c r="L29" s="198">
        <f>C29+F29+I29</f>
        <v>21567</v>
      </c>
      <c r="M29" s="199">
        <f t="shared" ref="M29:M37" si="3">L29/$L$38</f>
        <v>7.3958800212476803E-3</v>
      </c>
      <c r="N29" s="207">
        <v>5.6</v>
      </c>
      <c r="O29" s="202">
        <v>21962</v>
      </c>
      <c r="P29" s="203">
        <f t="shared" ref="P29:P36" si="4">O29/$O$38</f>
        <v>7.3909098741102098E-3</v>
      </c>
      <c r="Q29" s="204">
        <f>L29/O29</f>
        <v>0.98201438848920863</v>
      </c>
    </row>
    <row r="30" spans="1:23" ht="15" customHeight="1" x14ac:dyDescent="0.25">
      <c r="A30"/>
      <c r="B30" s="147" t="s">
        <v>391</v>
      </c>
      <c r="C30" s="94">
        <v>4574</v>
      </c>
      <c r="D30" s="95">
        <f t="shared" si="0"/>
        <v>2.2610499299539188E-3</v>
      </c>
      <c r="E30" s="100">
        <v>1.6</v>
      </c>
      <c r="F30" s="94">
        <v>9668</v>
      </c>
      <c r="G30" s="95">
        <f t="shared" si="1"/>
        <v>1.3743984874224341E-2</v>
      </c>
      <c r="H30" s="100">
        <v>0.8</v>
      </c>
      <c r="I30" s="94">
        <v>1046</v>
      </c>
      <c r="J30" s="95">
        <f t="shared" si="2"/>
        <v>5.514143831644649E-3</v>
      </c>
      <c r="K30" s="100">
        <v>1.8</v>
      </c>
      <c r="L30" s="198">
        <f>C30+F30+I30</f>
        <v>15288</v>
      </c>
      <c r="M30" s="199">
        <f t="shared" si="3"/>
        <v>5.2426491289856974E-3</v>
      </c>
      <c r="N30" s="207">
        <v>1.1000000000000001</v>
      </c>
      <c r="O30" s="202">
        <v>18532</v>
      </c>
      <c r="P30" s="203">
        <f t="shared" si="4"/>
        <v>6.2366060371100273E-3</v>
      </c>
      <c r="Q30" s="204">
        <f t="shared" ref="Q30:Q36" si="5">L30/O30</f>
        <v>0.82495143535506155</v>
      </c>
    </row>
    <row r="31" spans="1:23" ht="15" customHeight="1" x14ac:dyDescent="0.25">
      <c r="A31"/>
      <c r="B31" s="147" t="s">
        <v>392</v>
      </c>
      <c r="C31" s="94">
        <v>108211</v>
      </c>
      <c r="D31" s="95">
        <f t="shared" si="0"/>
        <v>5.34915771688333E-2</v>
      </c>
      <c r="E31" s="90">
        <v>2.6</v>
      </c>
      <c r="F31" s="94">
        <v>17233</v>
      </c>
      <c r="G31" s="95">
        <f t="shared" si="1"/>
        <v>2.4498354503259007E-2</v>
      </c>
      <c r="H31" s="100">
        <v>4.9000000000000004</v>
      </c>
      <c r="I31" s="94">
        <v>7848</v>
      </c>
      <c r="J31" s="95">
        <f t="shared" si="2"/>
        <v>4.1371893681402677E-2</v>
      </c>
      <c r="K31" s="90">
        <v>4.3</v>
      </c>
      <c r="L31" s="198">
        <f t="shared" ref="L31:L36" si="6">C31+F31+I31</f>
        <v>133292</v>
      </c>
      <c r="M31" s="199">
        <f t="shared" si="3"/>
        <v>4.5709261361902252E-2</v>
      </c>
      <c r="N31" s="207">
        <v>3</v>
      </c>
      <c r="O31" s="202">
        <v>134250</v>
      </c>
      <c r="P31" s="203">
        <f t="shared" si="4"/>
        <v>4.5179384873840982E-2</v>
      </c>
      <c r="Q31" s="204">
        <f t="shared" si="5"/>
        <v>0.99286405959031654</v>
      </c>
    </row>
    <row r="32" spans="1:23" ht="15" customHeight="1" x14ac:dyDescent="0.25">
      <c r="A32"/>
      <c r="B32" s="147" t="s">
        <v>393</v>
      </c>
      <c r="C32" s="94">
        <v>2493</v>
      </c>
      <c r="D32" s="95">
        <f t="shared" si="0"/>
        <v>1.2323562473491735E-3</v>
      </c>
      <c r="E32" s="90">
        <v>2.8</v>
      </c>
      <c r="F32" s="94">
        <v>4470</v>
      </c>
      <c r="G32" s="26">
        <f t="shared" si="1"/>
        <v>6.3545316909167154E-3</v>
      </c>
      <c r="H32" s="100">
        <v>11.1</v>
      </c>
      <c r="I32" s="94">
        <v>749</v>
      </c>
      <c r="J32" s="95">
        <f t="shared" si="2"/>
        <v>3.9484643689310156E-3</v>
      </c>
      <c r="K32" s="90">
        <v>5.6</v>
      </c>
      <c r="L32" s="198">
        <f t="shared" si="6"/>
        <v>7712</v>
      </c>
      <c r="M32" s="199">
        <f t="shared" si="3"/>
        <v>2.6446435166625915E-3</v>
      </c>
      <c r="N32" s="207">
        <v>7.9</v>
      </c>
      <c r="O32" s="202">
        <v>7980</v>
      </c>
      <c r="P32" s="203">
        <f t="shared" si="4"/>
        <v>2.6855232126126709E-3</v>
      </c>
      <c r="Q32" s="204">
        <f t="shared" si="5"/>
        <v>0.96641604010025062</v>
      </c>
    </row>
    <row r="33" spans="1:17" ht="15" customHeight="1" x14ac:dyDescent="0.25">
      <c r="A33"/>
      <c r="B33" s="147" t="s">
        <v>621</v>
      </c>
      <c r="C33" s="94">
        <v>4151</v>
      </c>
      <c r="D33" s="95">
        <f t="shared" si="0"/>
        <v>2.0519497724614598E-3</v>
      </c>
      <c r="E33" s="90">
        <v>2.8</v>
      </c>
      <c r="F33" s="94">
        <v>1002</v>
      </c>
      <c r="G33" s="26">
        <f t="shared" si="1"/>
        <v>1.4244386474940825E-3</v>
      </c>
      <c r="H33" s="100">
        <v>11</v>
      </c>
      <c r="I33" s="94">
        <v>150</v>
      </c>
      <c r="J33" s="95">
        <f t="shared" si="2"/>
        <v>7.9074720339072403E-4</v>
      </c>
      <c r="K33" s="100">
        <v>3.4</v>
      </c>
      <c r="L33" s="198">
        <f t="shared" si="6"/>
        <v>5303</v>
      </c>
      <c r="M33" s="199">
        <f t="shared" si="3"/>
        <v>1.8185353434727338E-3</v>
      </c>
      <c r="N33" s="207">
        <v>4.4000000000000004</v>
      </c>
      <c r="O33" s="202">
        <v>5348</v>
      </c>
      <c r="P33" s="203">
        <f t="shared" si="4"/>
        <v>1.7997716968737548E-3</v>
      </c>
      <c r="Q33" s="204">
        <f t="shared" si="5"/>
        <v>0.99158563949139866</v>
      </c>
    </row>
    <row r="34" spans="1:17" ht="15" customHeight="1" x14ac:dyDescent="0.25">
      <c r="A34"/>
      <c r="B34" s="147" t="s">
        <v>394</v>
      </c>
      <c r="C34" s="94">
        <v>1841</v>
      </c>
      <c r="D34" s="95">
        <f t="shared" si="0"/>
        <v>9.1005529537498131E-4</v>
      </c>
      <c r="E34" s="90">
        <v>2.5</v>
      </c>
      <c r="F34" s="94">
        <v>388</v>
      </c>
      <c r="G34" s="26">
        <f t="shared" si="1"/>
        <v>5.5157903715339729E-4</v>
      </c>
      <c r="H34" s="100">
        <v>7</v>
      </c>
      <c r="I34" s="94">
        <v>469</v>
      </c>
      <c r="J34" s="95">
        <f t="shared" si="2"/>
        <v>2.4724029226016637E-3</v>
      </c>
      <c r="K34" s="100">
        <v>4.0999999999999996</v>
      </c>
      <c r="L34" s="198">
        <f t="shared" si="6"/>
        <v>2698</v>
      </c>
      <c r="M34" s="199">
        <f t="shared" si="3"/>
        <v>9.2521371991126453E-4</v>
      </c>
      <c r="N34" s="207">
        <v>3.4</v>
      </c>
      <c r="O34" s="202">
        <v>2761</v>
      </c>
      <c r="P34" s="203">
        <f t="shared" si="4"/>
        <v>9.2916410902551183E-4</v>
      </c>
      <c r="Q34" s="204">
        <f t="shared" si="5"/>
        <v>0.97718218036943139</v>
      </c>
    </row>
    <row r="35" spans="1:17" ht="15" customHeight="1" x14ac:dyDescent="0.25">
      <c r="A35"/>
      <c r="B35" s="147" t="s">
        <v>395</v>
      </c>
      <c r="C35" s="94">
        <v>23564</v>
      </c>
      <c r="D35" s="95">
        <f t="shared" si="0"/>
        <v>1.1648312319508995E-2</v>
      </c>
      <c r="E35" s="90">
        <v>2.6</v>
      </c>
      <c r="F35" s="94">
        <v>18159</v>
      </c>
      <c r="G35" s="26">
        <f t="shared" si="1"/>
        <v>2.5814751896052941E-2</v>
      </c>
      <c r="H35" s="100">
        <v>5.5</v>
      </c>
      <c r="I35" s="94">
        <v>2598</v>
      </c>
      <c r="J35" s="95">
        <f t="shared" si="2"/>
        <v>1.369574156272734E-2</v>
      </c>
      <c r="K35" s="100">
        <v>3.8</v>
      </c>
      <c r="L35" s="198">
        <f t="shared" si="6"/>
        <v>44321</v>
      </c>
      <c r="M35" s="199">
        <f t="shared" si="3"/>
        <v>1.5198812928164253E-2</v>
      </c>
      <c r="N35" s="207">
        <v>3.9</v>
      </c>
      <c r="O35" s="202">
        <v>45544</v>
      </c>
      <c r="P35" s="203">
        <f t="shared" si="4"/>
        <v>1.5327001152284647E-2</v>
      </c>
      <c r="Q35" s="204">
        <f t="shared" si="5"/>
        <v>0.97314684700509402</v>
      </c>
    </row>
    <row r="36" spans="1:17" ht="15" customHeight="1" x14ac:dyDescent="0.25">
      <c r="A36"/>
      <c r="B36" s="147" t="s">
        <v>396</v>
      </c>
      <c r="C36" s="94">
        <v>957421</v>
      </c>
      <c r="D36" s="95">
        <f t="shared" si="0"/>
        <v>0.47327868058294947</v>
      </c>
      <c r="E36" s="90">
        <v>2.1</v>
      </c>
      <c r="F36" s="94">
        <v>97531</v>
      </c>
      <c r="G36" s="26">
        <f t="shared" si="1"/>
        <v>0.13864962647579379</v>
      </c>
      <c r="H36" s="100">
        <v>4.7</v>
      </c>
      <c r="I36" s="94">
        <v>42465</v>
      </c>
      <c r="J36" s="95">
        <f t="shared" si="2"/>
        <v>0.22386053327991395</v>
      </c>
      <c r="K36" s="100">
        <v>3.3</v>
      </c>
      <c r="L36" s="198">
        <f t="shared" si="6"/>
        <v>1097417</v>
      </c>
      <c r="M36" s="199">
        <f t="shared" si="3"/>
        <v>0.37633256666562648</v>
      </c>
      <c r="N36" s="207">
        <v>2.2999999999999998</v>
      </c>
      <c r="O36" s="202">
        <v>1109604</v>
      </c>
      <c r="P36" s="203">
        <f t="shared" si="4"/>
        <v>0.37341695473782832</v>
      </c>
      <c r="Q36" s="204">
        <f t="shared" si="5"/>
        <v>0.98901680239076284</v>
      </c>
    </row>
    <row r="37" spans="1:17" ht="15" customHeight="1" x14ac:dyDescent="0.25">
      <c r="A37"/>
      <c r="B37" s="147" t="s">
        <v>397</v>
      </c>
      <c r="C37" s="94">
        <v>911450</v>
      </c>
      <c r="D37" s="95">
        <f t="shared" si="0"/>
        <v>0.45055399183570166</v>
      </c>
      <c r="E37" s="90">
        <v>2.7</v>
      </c>
      <c r="F37" s="94">
        <v>546656</v>
      </c>
      <c r="G37" s="26">
        <f t="shared" si="1"/>
        <v>0.77712368591269987</v>
      </c>
      <c r="H37" s="100">
        <v>5.0999999999999996</v>
      </c>
      <c r="I37" s="94">
        <v>130379</v>
      </c>
      <c r="J37" s="95">
        <f t="shared" si="2"/>
        <v>0.6873121975391947</v>
      </c>
      <c r="K37" s="100">
        <v>4.3</v>
      </c>
      <c r="L37" s="198">
        <f t="shared" ref="L37" si="7">C37+F37+I37</f>
        <v>1588485</v>
      </c>
      <c r="M37" s="199">
        <f t="shared" si="3"/>
        <v>0.5447324373140271</v>
      </c>
      <c r="N37" s="207">
        <v>3.6</v>
      </c>
      <c r="O37" s="202">
        <v>1625507</v>
      </c>
      <c r="P37" s="203">
        <f t="shared" ref="P37" si="8">O37/$O$38</f>
        <v>0.54703468430631386</v>
      </c>
      <c r="Q37" s="204">
        <f t="shared" ref="Q37" si="9">L37/O37</f>
        <v>0.97722433677615661</v>
      </c>
    </row>
    <row r="38" spans="1:17" s="17" customFormat="1" ht="30" customHeight="1" thickBot="1" x14ac:dyDescent="0.3">
      <c r="B38" s="541" t="s">
        <v>547</v>
      </c>
      <c r="C38" s="292">
        <f>SUM(C29:C37)</f>
        <v>2022954</v>
      </c>
      <c r="D38" s="293">
        <f>SUM(D29:D37)</f>
        <v>1</v>
      </c>
      <c r="E38" s="297">
        <v>2.4</v>
      </c>
      <c r="F38" s="292">
        <f>SUM(F29:F37)</f>
        <v>703435</v>
      </c>
      <c r="G38" s="293">
        <f>SUM(G29:G37)</f>
        <v>1</v>
      </c>
      <c r="H38" s="297">
        <v>5.0999999999999996</v>
      </c>
      <c r="I38" s="292">
        <f>SUM(I29:I37)</f>
        <v>189694</v>
      </c>
      <c r="J38" s="293">
        <f>SUM(J29:J37)</f>
        <v>1</v>
      </c>
      <c r="K38" s="297">
        <v>4.0999999999999996</v>
      </c>
      <c r="L38" s="292">
        <f>SUM(L29:L37)</f>
        <v>2916083</v>
      </c>
      <c r="M38" s="293">
        <f>SUM(M29:M37)</f>
        <v>1</v>
      </c>
      <c r="N38" s="297">
        <v>3.1</v>
      </c>
      <c r="O38" s="292">
        <f>SUM(O29:O37)</f>
        <v>2971488</v>
      </c>
      <c r="P38" s="295">
        <f>SUM(P29:P37)</f>
        <v>1</v>
      </c>
      <c r="Q38" s="298">
        <f>L38/O38</f>
        <v>0.98135445944927258</v>
      </c>
    </row>
    <row r="40" spans="1:17" ht="60" customHeight="1" x14ac:dyDescent="0.25">
      <c r="A40" s="222"/>
      <c r="B40" s="765" t="s">
        <v>622</v>
      </c>
      <c r="C40" s="766"/>
      <c r="D40" s="766"/>
      <c r="E40" s="766"/>
      <c r="F40" s="766"/>
      <c r="G40" s="766"/>
      <c r="H40" s="221"/>
      <c r="I40" s="215"/>
      <c r="J40" s="220"/>
      <c r="K40" s="221"/>
      <c r="L40" s="215"/>
      <c r="M40" s="143"/>
      <c r="N40" s="143"/>
    </row>
    <row r="41" spans="1:17" x14ac:dyDescent="0.25">
      <c r="A41" s="140"/>
      <c r="B41" s="144"/>
      <c r="C41" s="133"/>
      <c r="D41" s="133"/>
      <c r="E41" s="133"/>
      <c r="F41" s="133"/>
      <c r="G41" s="133"/>
    </row>
    <row r="42" spans="1:17" x14ac:dyDescent="0.25">
      <c r="A42" s="140"/>
      <c r="B42" s="279"/>
      <c r="C42" s="133"/>
      <c r="D42" s="133"/>
      <c r="E42" s="133"/>
      <c r="F42" s="134"/>
      <c r="G42" s="133"/>
    </row>
    <row r="43" spans="1:17" x14ac:dyDescent="0.25">
      <c r="A43" s="140"/>
      <c r="B43" s="280"/>
      <c r="C43" s="133"/>
      <c r="D43" s="133"/>
      <c r="E43" s="133"/>
      <c r="F43" s="134"/>
      <c r="G43" s="133"/>
    </row>
    <row r="44" spans="1:17" x14ac:dyDescent="0.25">
      <c r="A44" s="140"/>
      <c r="B44" s="279"/>
      <c r="C44" s="133"/>
      <c r="D44" s="133"/>
      <c r="E44" s="133"/>
      <c r="F44" s="133"/>
      <c r="G44" s="133"/>
    </row>
    <row r="45" spans="1:17" x14ac:dyDescent="0.25">
      <c r="A45" s="140"/>
      <c r="B45" s="133"/>
      <c r="C45" s="133"/>
      <c r="D45" s="133"/>
      <c r="E45" s="133"/>
      <c r="F45" s="133"/>
      <c r="G45" s="133"/>
    </row>
    <row r="46" spans="1:17" x14ac:dyDescent="0.25">
      <c r="A46" s="140"/>
      <c r="B46" s="143"/>
      <c r="C46" s="143"/>
      <c r="D46" s="143"/>
      <c r="E46" s="143"/>
      <c r="F46" s="143"/>
      <c r="G46" s="143"/>
      <c r="H46" s="278"/>
      <c r="I46" s="278"/>
      <c r="J46" s="278"/>
      <c r="K46" s="3"/>
      <c r="L46" s="3"/>
    </row>
    <row r="47" spans="1:17" x14ac:dyDescent="0.25">
      <c r="A47" s="140"/>
      <c r="B47" s="133"/>
      <c r="C47" s="133"/>
      <c r="D47" s="133"/>
      <c r="E47" s="133"/>
      <c r="F47" s="133"/>
      <c r="G47" s="133"/>
    </row>
  </sheetData>
  <mergeCells count="39">
    <mergeCell ref="B40:G40"/>
    <mergeCell ref="O5:R5"/>
    <mergeCell ref="S5:T6"/>
    <mergeCell ref="C6:D6"/>
    <mergeCell ref="E6:F6"/>
    <mergeCell ref="G6:H6"/>
    <mergeCell ref="I6:J6"/>
    <mergeCell ref="K6:L6"/>
    <mergeCell ref="M6:N6"/>
    <mergeCell ref="O6:P6"/>
    <mergeCell ref="Q6:R6"/>
    <mergeCell ref="K7:L7"/>
    <mergeCell ref="B5:B6"/>
    <mergeCell ref="C5:H5"/>
    <mergeCell ref="I5:N5"/>
    <mergeCell ref="M7:N7"/>
    <mergeCell ref="O7:P7"/>
    <mergeCell ref="Q7:R7"/>
    <mergeCell ref="S7:T7"/>
    <mergeCell ref="C8:D8"/>
    <mergeCell ref="E8:F8"/>
    <mergeCell ref="G8:H8"/>
    <mergeCell ref="I8:J8"/>
    <mergeCell ref="K8:L8"/>
    <mergeCell ref="M8:N8"/>
    <mergeCell ref="O8:P8"/>
    <mergeCell ref="Q8:R8"/>
    <mergeCell ref="S8:T8"/>
    <mergeCell ref="C7:D7"/>
    <mergeCell ref="E7:F7"/>
    <mergeCell ref="G7:H7"/>
    <mergeCell ref="I7:J7"/>
    <mergeCell ref="O27:P27"/>
    <mergeCell ref="Q27:Q28"/>
    <mergeCell ref="B27:B28"/>
    <mergeCell ref="C27:E27"/>
    <mergeCell ref="F27:H27"/>
    <mergeCell ref="I27:K27"/>
    <mergeCell ref="L27:N27"/>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49.33203125" customWidth="1"/>
    <col min="3" max="12" width="10.6640625" customWidth="1"/>
    <col min="13" max="15" width="10.6640625" style="13" customWidth="1"/>
    <col min="16" max="16" width="10.6640625" customWidth="1"/>
    <col min="17" max="17" width="11.6640625" customWidth="1"/>
    <col min="18" max="18" width="10.6640625" customWidth="1"/>
    <col min="19" max="19" width="11.44140625" customWidth="1"/>
    <col min="20" max="23" width="10.6640625" customWidth="1"/>
  </cols>
  <sheetData>
    <row r="1" spans="1:20" x14ac:dyDescent="0.25">
      <c r="A1" s="34" t="s">
        <v>109</v>
      </c>
    </row>
    <row r="2" spans="1:20" x14ac:dyDescent="0.25">
      <c r="B2" s="1"/>
      <c r="C2" s="1"/>
      <c r="D2" s="1"/>
      <c r="E2" s="7"/>
      <c r="F2" s="7"/>
      <c r="G2" s="7"/>
      <c r="H2" s="7"/>
      <c r="I2" s="7"/>
      <c r="J2" s="7"/>
      <c r="K2" s="7"/>
    </row>
    <row r="3" spans="1:20" s="22" customFormat="1" ht="15.6" x14ac:dyDescent="0.3">
      <c r="A3" s="36" t="s">
        <v>83</v>
      </c>
      <c r="B3" s="39" t="s">
        <v>147</v>
      </c>
      <c r="C3" s="39"/>
      <c r="D3" s="39"/>
      <c r="L3" s="23"/>
      <c r="M3" s="40"/>
      <c r="N3" s="40"/>
      <c r="O3" s="38"/>
    </row>
    <row r="4" spans="1:20" ht="13.8" thickBot="1" x14ac:dyDescent="0.3">
      <c r="E4" s="14"/>
      <c r="F4" s="14"/>
      <c r="G4" s="14"/>
      <c r="H4" s="14"/>
      <c r="I4" s="14"/>
      <c r="J4" s="14"/>
      <c r="K4" s="14"/>
      <c r="O4"/>
    </row>
    <row r="5" spans="1:20" ht="20.100000000000001" customHeight="1" x14ac:dyDescent="0.25">
      <c r="A5" s="13"/>
      <c r="B5" s="758" t="s">
        <v>409</v>
      </c>
      <c r="C5" s="590" t="s">
        <v>160</v>
      </c>
      <c r="D5" s="670"/>
      <c r="E5" s="670"/>
      <c r="F5" s="670"/>
      <c r="G5" s="670"/>
      <c r="H5" s="670"/>
      <c r="I5" s="590" t="s">
        <v>162</v>
      </c>
      <c r="J5" s="671"/>
      <c r="K5" s="671"/>
      <c r="L5" s="671"/>
      <c r="M5" s="671"/>
      <c r="N5" s="671"/>
      <c r="O5" s="590" t="s">
        <v>399</v>
      </c>
      <c r="P5" s="590"/>
      <c r="Q5" s="590"/>
      <c r="R5" s="590"/>
      <c r="S5" s="767" t="s">
        <v>616</v>
      </c>
      <c r="T5" s="643"/>
    </row>
    <row r="6" spans="1:20" ht="20.100000000000001" customHeight="1" x14ac:dyDescent="0.25">
      <c r="A6" s="13"/>
      <c r="B6" s="759"/>
      <c r="C6" s="599" t="s">
        <v>165</v>
      </c>
      <c r="D6" s="601"/>
      <c r="E6" s="599" t="s">
        <v>169</v>
      </c>
      <c r="F6" s="601"/>
      <c r="G6" s="599" t="s">
        <v>168</v>
      </c>
      <c r="H6" s="601"/>
      <c r="I6" s="599" t="s">
        <v>165</v>
      </c>
      <c r="J6" s="601"/>
      <c r="K6" s="599" t="s">
        <v>169</v>
      </c>
      <c r="L6" s="601"/>
      <c r="M6" s="599" t="s">
        <v>168</v>
      </c>
      <c r="N6" s="601"/>
      <c r="O6" s="599" t="s">
        <v>402</v>
      </c>
      <c r="P6" s="601"/>
      <c r="Q6" s="599" t="s">
        <v>403</v>
      </c>
      <c r="R6" s="601"/>
      <c r="S6" s="644"/>
      <c r="T6" s="645"/>
    </row>
    <row r="7" spans="1:20" s="12" customFormat="1" ht="63.75" customHeight="1" x14ac:dyDescent="0.25">
      <c r="A7" s="37"/>
      <c r="B7" s="364" t="s">
        <v>617</v>
      </c>
      <c r="C7" s="576" t="s">
        <v>662</v>
      </c>
      <c r="D7" s="601"/>
      <c r="E7" s="604" t="s">
        <v>544</v>
      </c>
      <c r="F7" s="605"/>
      <c r="G7" s="628" t="s">
        <v>194</v>
      </c>
      <c r="H7" s="628"/>
      <c r="I7" s="576" t="s">
        <v>565</v>
      </c>
      <c r="J7" s="627"/>
      <c r="K7" s="576" t="s">
        <v>122</v>
      </c>
      <c r="L7" s="576"/>
      <c r="M7" s="628" t="s">
        <v>194</v>
      </c>
      <c r="N7" s="628"/>
      <c r="O7" s="576" t="s">
        <v>618</v>
      </c>
      <c r="P7" s="601"/>
      <c r="Q7" s="576" t="s">
        <v>122</v>
      </c>
      <c r="R7" s="601"/>
      <c r="S7" s="620" t="s">
        <v>620</v>
      </c>
      <c r="T7" s="621"/>
    </row>
    <row r="8" spans="1:20" s="12" customFormat="1" ht="30" customHeight="1" thickBot="1" x14ac:dyDescent="0.3">
      <c r="A8" s="37"/>
      <c r="B8" s="116" t="s">
        <v>443</v>
      </c>
      <c r="C8" s="584" t="s">
        <v>117</v>
      </c>
      <c r="D8" s="622"/>
      <c r="E8" s="610">
        <v>1</v>
      </c>
      <c r="F8" s="622"/>
      <c r="G8" s="619" t="s">
        <v>180</v>
      </c>
      <c r="H8" s="619"/>
      <c r="I8" s="584" t="s">
        <v>117</v>
      </c>
      <c r="J8" s="622"/>
      <c r="K8" s="610">
        <v>1</v>
      </c>
      <c r="L8" s="622"/>
      <c r="M8" s="619" t="s">
        <v>179</v>
      </c>
      <c r="N8" s="619"/>
      <c r="O8" s="584" t="s">
        <v>121</v>
      </c>
      <c r="P8" s="623"/>
      <c r="Q8" s="610">
        <v>1</v>
      </c>
      <c r="R8" s="622"/>
      <c r="S8" s="625" t="s">
        <v>619</v>
      </c>
      <c r="T8" s="629"/>
    </row>
    <row r="9" spans="1:20" s="12" customFormat="1" ht="21.9" customHeight="1" x14ac:dyDescent="0.25">
      <c r="A9" s="35"/>
      <c r="O9" s="37"/>
    </row>
    <row r="10" spans="1:20" s="17" customFormat="1" ht="15" customHeight="1" x14ac:dyDescent="0.3">
      <c r="B10" s="339" t="s">
        <v>531</v>
      </c>
      <c r="C10" s="27"/>
      <c r="D10" s="339" t="s">
        <v>532</v>
      </c>
      <c r="F10" s="27"/>
    </row>
    <row r="11" spans="1:20" s="17" customFormat="1" ht="15" customHeight="1" x14ac:dyDescent="0.25">
      <c r="B11" s="27"/>
      <c r="C11" s="27"/>
      <c r="D11" s="27"/>
      <c r="F11" s="27"/>
    </row>
    <row r="12" spans="1:20" s="17" customFormat="1" ht="15" customHeight="1" x14ac:dyDescent="0.25">
      <c r="A12" s="62"/>
      <c r="B12" s="62" t="s">
        <v>24</v>
      </c>
      <c r="C12" s="27"/>
      <c r="D12" s="369" t="s">
        <v>503</v>
      </c>
      <c r="F12" s="27"/>
    </row>
    <row r="13" spans="1:20" s="17" customFormat="1" ht="15" customHeight="1" x14ac:dyDescent="0.25">
      <c r="B13" s="67" t="s">
        <v>0</v>
      </c>
      <c r="D13" s="369" t="s">
        <v>504</v>
      </c>
      <c r="F13" s="63"/>
    </row>
    <row r="14" spans="1:20" s="17" customFormat="1" ht="15" customHeight="1" x14ac:dyDescent="0.25">
      <c r="A14" s="122"/>
      <c r="B14" s="67" t="s">
        <v>36</v>
      </c>
      <c r="D14" s="369" t="s">
        <v>505</v>
      </c>
      <c r="F14" s="66"/>
    </row>
    <row r="15" spans="1:20" s="17" customFormat="1" ht="15" customHeight="1" x14ac:dyDescent="0.25">
      <c r="A15" s="129"/>
      <c r="B15" s="67" t="s">
        <v>69</v>
      </c>
      <c r="D15" s="356" t="s">
        <v>495</v>
      </c>
      <c r="F15" s="65"/>
    </row>
    <row r="16" spans="1:20" s="17" customFormat="1" ht="15" customHeight="1" x14ac:dyDescent="0.3">
      <c r="A16" s="14"/>
      <c r="B16" s="60" t="s">
        <v>35</v>
      </c>
      <c r="D16" s="356" t="s">
        <v>516</v>
      </c>
      <c r="F16" s="65"/>
    </row>
    <row r="17" spans="1:23" s="17" customFormat="1" ht="15" customHeight="1" x14ac:dyDescent="0.25">
      <c r="A17" s="129"/>
      <c r="B17" s="60" t="s">
        <v>22</v>
      </c>
      <c r="D17" s="60"/>
      <c r="E17" s="60"/>
      <c r="F17" s="65"/>
    </row>
    <row r="18" spans="1:23" s="17" customFormat="1" ht="15" customHeight="1" x14ac:dyDescent="0.25">
      <c r="B18" s="60" t="s">
        <v>32</v>
      </c>
      <c r="E18" s="60"/>
      <c r="F18" s="65"/>
    </row>
    <row r="19" spans="1:23" s="17" customFormat="1" ht="15" customHeight="1" x14ac:dyDescent="0.25">
      <c r="B19" s="117" t="s">
        <v>70</v>
      </c>
      <c r="F19" s="65"/>
    </row>
    <row r="20" spans="1:23" s="17" customFormat="1" ht="15" customHeight="1" x14ac:dyDescent="0.25">
      <c r="A20" s="14"/>
      <c r="B20" s="67" t="s">
        <v>0</v>
      </c>
      <c r="E20" s="60"/>
      <c r="F20" s="65"/>
    </row>
    <row r="21" spans="1:23" s="17" customFormat="1" ht="15" customHeight="1" x14ac:dyDescent="0.25">
      <c r="A21" s="14"/>
      <c r="B21" s="60" t="s">
        <v>84</v>
      </c>
      <c r="E21" s="60"/>
      <c r="F21" s="65"/>
    </row>
    <row r="22" spans="1:23" s="17" customFormat="1" ht="15" customHeight="1" x14ac:dyDescent="0.25">
      <c r="A22" s="14"/>
      <c r="B22" s="60" t="s">
        <v>72</v>
      </c>
      <c r="E22" s="60"/>
      <c r="F22" s="65"/>
    </row>
    <row r="23" spans="1:23" s="17" customFormat="1" ht="15" customHeight="1" x14ac:dyDescent="0.25">
      <c r="B23" s="67"/>
      <c r="E23" s="60"/>
      <c r="F23" s="65"/>
    </row>
    <row r="24" spans="1:23" s="17" customFormat="1" x14ac:dyDescent="0.25">
      <c r="A24" s="49"/>
      <c r="O24" s="49"/>
    </row>
    <row r="25" spans="1:23" s="17" customFormat="1" ht="15.6" x14ac:dyDescent="0.25">
      <c r="A25" s="49"/>
      <c r="B25" s="371" t="s">
        <v>534</v>
      </c>
      <c r="C25" s="27"/>
      <c r="D25" s="27"/>
      <c r="E25" s="27"/>
      <c r="F25" s="27"/>
      <c r="G25" s="27"/>
      <c r="H25" s="27"/>
      <c r="I25" s="27"/>
      <c r="J25" s="27"/>
      <c r="K25" s="27"/>
      <c r="L25" s="27"/>
      <c r="S25" s="49"/>
      <c r="T25" s="49"/>
      <c r="U25" s="49"/>
      <c r="V25" s="49"/>
      <c r="W25" s="49"/>
    </row>
    <row r="26" spans="1:23" ht="13.8" thickBot="1" x14ac:dyDescent="0.3">
      <c r="M26"/>
      <c r="N26"/>
      <c r="O26"/>
    </row>
    <row r="27" spans="1:23" ht="30" customHeight="1" x14ac:dyDescent="0.25">
      <c r="A27"/>
      <c r="B27" s="763" t="s">
        <v>409</v>
      </c>
      <c r="C27" s="616" t="s">
        <v>196</v>
      </c>
      <c r="D27" s="616"/>
      <c r="E27" s="617"/>
      <c r="F27" s="618" t="s">
        <v>177</v>
      </c>
      <c r="G27" s="618"/>
      <c r="H27" s="618"/>
      <c r="I27" s="616" t="s">
        <v>176</v>
      </c>
      <c r="J27" s="616"/>
      <c r="K27" s="616"/>
      <c r="L27" s="618" t="s">
        <v>162</v>
      </c>
      <c r="M27" s="578"/>
      <c r="N27" s="578"/>
      <c r="O27" s="611" t="s">
        <v>399</v>
      </c>
      <c r="P27" s="611"/>
      <c r="Q27" s="639" t="s">
        <v>616</v>
      </c>
    </row>
    <row r="28" spans="1:23" ht="30" customHeight="1" x14ac:dyDescent="0.25">
      <c r="A28"/>
      <c r="B28" s="764"/>
      <c r="C28" s="340" t="s">
        <v>624</v>
      </c>
      <c r="D28" s="20" t="s">
        <v>403</v>
      </c>
      <c r="E28" s="20" t="s">
        <v>168</v>
      </c>
      <c r="F28" s="340" t="s">
        <v>624</v>
      </c>
      <c r="G28" s="20" t="s">
        <v>403</v>
      </c>
      <c r="H28" s="20" t="s">
        <v>168</v>
      </c>
      <c r="I28" s="340" t="s">
        <v>624</v>
      </c>
      <c r="J28" s="20" t="s">
        <v>403</v>
      </c>
      <c r="K28" s="20" t="s">
        <v>168</v>
      </c>
      <c r="L28" s="340" t="s">
        <v>624</v>
      </c>
      <c r="M28" s="20" t="s">
        <v>403</v>
      </c>
      <c r="N28" s="20" t="s">
        <v>168</v>
      </c>
      <c r="O28" s="340" t="s">
        <v>624</v>
      </c>
      <c r="P28" s="20" t="s">
        <v>403</v>
      </c>
      <c r="Q28" s="640"/>
    </row>
    <row r="29" spans="1:23" ht="15" customHeight="1" x14ac:dyDescent="0.25">
      <c r="A29"/>
      <c r="B29" s="147" t="s">
        <v>404</v>
      </c>
      <c r="C29" s="94">
        <v>113691</v>
      </c>
      <c r="D29" s="95">
        <f t="shared" ref="D29:D34" si="0">C29/$C$35</f>
        <v>0.72531531703956054</v>
      </c>
      <c r="E29" s="100">
        <v>4.5999999999999996</v>
      </c>
      <c r="F29" s="94">
        <v>12192</v>
      </c>
      <c r="G29" s="95">
        <f t="shared" ref="G29:G34" si="1">F29/$F$35</f>
        <v>0.62542320714065869</v>
      </c>
      <c r="H29" s="100">
        <v>4.0999999999999996</v>
      </c>
      <c r="I29" s="94">
        <v>4816</v>
      </c>
      <c r="J29" s="95">
        <f t="shared" ref="J29:J34" si="2">I29/$I$35</f>
        <v>0.59945232760766742</v>
      </c>
      <c r="K29" s="100">
        <v>5.5</v>
      </c>
      <c r="L29" s="198">
        <f>C29+F29+I29</f>
        <v>130699</v>
      </c>
      <c r="M29" s="199">
        <f t="shared" ref="M29:M34" si="3">L29/$L$35</f>
        <v>0.70926061592728262</v>
      </c>
      <c r="N29" s="207">
        <v>4.5999999999999996</v>
      </c>
      <c r="O29" s="202">
        <v>130976</v>
      </c>
      <c r="P29" s="203">
        <f t="shared" ref="P29:P34" si="4">O29/$O$35</f>
        <v>0.70702675857899366</v>
      </c>
      <c r="Q29" s="204">
        <f t="shared" ref="Q29:Q34" si="5">L29/O29</f>
        <v>0.9978851087222087</v>
      </c>
    </row>
    <row r="30" spans="1:23" ht="15" customHeight="1" x14ac:dyDescent="0.25">
      <c r="A30"/>
      <c r="B30" s="147" t="s">
        <v>405</v>
      </c>
      <c r="C30" s="94">
        <v>13214</v>
      </c>
      <c r="D30" s="95">
        <f t="shared" si="0"/>
        <v>8.4301453935322526E-2</v>
      </c>
      <c r="E30" s="100">
        <v>2.2999999999999998</v>
      </c>
      <c r="F30" s="94">
        <v>2579</v>
      </c>
      <c r="G30" s="95">
        <f t="shared" si="1"/>
        <v>0.13229711706166</v>
      </c>
      <c r="H30" s="100">
        <v>4.5</v>
      </c>
      <c r="I30" s="94">
        <v>799</v>
      </c>
      <c r="J30" s="95">
        <f t="shared" si="2"/>
        <v>9.945232760766741E-2</v>
      </c>
      <c r="K30" s="100">
        <v>3.3</v>
      </c>
      <c r="L30" s="198">
        <f>C30+F30+I30</f>
        <v>16592</v>
      </c>
      <c r="M30" s="199">
        <f t="shared" si="3"/>
        <v>9.0039343372676703E-2</v>
      </c>
      <c r="N30" s="207">
        <v>2.7</v>
      </c>
      <c r="O30" s="202">
        <v>16725</v>
      </c>
      <c r="P30" s="203">
        <f t="shared" si="4"/>
        <v>9.0283888172135882E-2</v>
      </c>
      <c r="Q30" s="204">
        <f t="shared" si="5"/>
        <v>0.9920478325859492</v>
      </c>
    </row>
    <row r="31" spans="1:23" ht="15" customHeight="1" x14ac:dyDescent="0.25">
      <c r="A31"/>
      <c r="B31" s="147" t="s">
        <v>406</v>
      </c>
      <c r="C31" s="94">
        <v>15221</v>
      </c>
      <c r="D31" s="95">
        <f t="shared" si="0"/>
        <v>9.7105526740543679E-2</v>
      </c>
      <c r="E31" s="90">
        <v>2.5</v>
      </c>
      <c r="F31" s="94">
        <v>2418</v>
      </c>
      <c r="G31" s="95">
        <f t="shared" si="1"/>
        <v>0.12403816558941212</v>
      </c>
      <c r="H31" s="100">
        <v>6.2</v>
      </c>
      <c r="I31" s="94">
        <v>1334</v>
      </c>
      <c r="J31" s="95">
        <f t="shared" si="2"/>
        <v>0.16604431167537964</v>
      </c>
      <c r="K31" s="90">
        <v>4.2</v>
      </c>
      <c r="L31" s="198">
        <f t="shared" ref="L31:L34" si="6">C31+F31+I31</f>
        <v>18973</v>
      </c>
      <c r="M31" s="199">
        <f t="shared" si="3"/>
        <v>0.1029602496269163</v>
      </c>
      <c r="N31" s="207">
        <v>3.1</v>
      </c>
      <c r="O31" s="202">
        <v>19241</v>
      </c>
      <c r="P31" s="203">
        <f t="shared" si="4"/>
        <v>0.1038656079115137</v>
      </c>
      <c r="Q31" s="204">
        <f t="shared" si="5"/>
        <v>0.98607141000987475</v>
      </c>
    </row>
    <row r="32" spans="1:23" ht="15" customHeight="1" x14ac:dyDescent="0.25">
      <c r="A32"/>
      <c r="B32" s="147" t="s">
        <v>407</v>
      </c>
      <c r="C32" s="94">
        <v>7188</v>
      </c>
      <c r="D32" s="95">
        <f t="shared" si="0"/>
        <v>4.5857336982525983E-2</v>
      </c>
      <c r="E32" s="90">
        <v>2.6</v>
      </c>
      <c r="F32" s="94">
        <v>837</v>
      </c>
      <c r="G32" s="95">
        <f t="shared" si="1"/>
        <v>4.2936288088642659E-2</v>
      </c>
      <c r="H32" s="100">
        <v>5.0999999999999996</v>
      </c>
      <c r="I32" s="94">
        <v>481</v>
      </c>
      <c r="J32" s="95">
        <f t="shared" si="2"/>
        <v>5.9870550161812294E-2</v>
      </c>
      <c r="K32" s="90">
        <v>4.0999999999999996</v>
      </c>
      <c r="L32" s="198">
        <f t="shared" si="6"/>
        <v>8506</v>
      </c>
      <c r="M32" s="199">
        <f t="shared" si="3"/>
        <v>4.6159272825939492E-2</v>
      </c>
      <c r="N32" s="207">
        <v>2.9</v>
      </c>
      <c r="O32" s="202">
        <v>8660</v>
      </c>
      <c r="P32" s="203">
        <f t="shared" si="4"/>
        <v>4.6747890676872753E-2</v>
      </c>
      <c r="Q32" s="204">
        <f t="shared" si="5"/>
        <v>0.98221709006928404</v>
      </c>
    </row>
    <row r="33" spans="1:17" ht="15" customHeight="1" x14ac:dyDescent="0.25">
      <c r="A33"/>
      <c r="B33" s="147" t="s">
        <v>623</v>
      </c>
      <c r="C33" s="94">
        <v>6553</v>
      </c>
      <c r="D33" s="95">
        <f t="shared" si="0"/>
        <v>4.1806222766623921E-2</v>
      </c>
      <c r="E33" s="90">
        <v>2.4</v>
      </c>
      <c r="F33" s="94">
        <v>1338</v>
      </c>
      <c r="G33" s="95">
        <f t="shared" si="1"/>
        <v>6.8636503539550628E-2</v>
      </c>
      <c r="H33" s="100">
        <v>4.7</v>
      </c>
      <c r="I33" s="94">
        <v>565</v>
      </c>
      <c r="J33" s="95">
        <f t="shared" si="2"/>
        <v>7.0326114015434399E-2</v>
      </c>
      <c r="K33" s="90">
        <v>3.5</v>
      </c>
      <c r="L33" s="198">
        <f t="shared" si="6"/>
        <v>8456</v>
      </c>
      <c r="M33" s="199">
        <f t="shared" si="3"/>
        <v>4.5887939221272551E-2</v>
      </c>
      <c r="N33" s="207">
        <v>2.8</v>
      </c>
      <c r="O33" s="202">
        <v>8588</v>
      </c>
      <c r="P33" s="203">
        <f t="shared" si="4"/>
        <v>4.6359224611198978E-2</v>
      </c>
      <c r="Q33" s="204">
        <f t="shared" si="5"/>
        <v>0.98462971588262693</v>
      </c>
    </row>
    <row r="34" spans="1:17" ht="15" customHeight="1" x14ac:dyDescent="0.25">
      <c r="A34"/>
      <c r="B34" s="147" t="s">
        <v>408</v>
      </c>
      <c r="C34" s="94">
        <v>880</v>
      </c>
      <c r="D34" s="95">
        <f t="shared" si="0"/>
        <v>5.6141425354233254E-3</v>
      </c>
      <c r="E34" s="90">
        <v>2.1</v>
      </c>
      <c r="F34" s="94">
        <v>130</v>
      </c>
      <c r="G34" s="95">
        <f t="shared" si="1"/>
        <v>6.668718580075921E-3</v>
      </c>
      <c r="H34" s="100">
        <v>4.5999999999999996</v>
      </c>
      <c r="I34" s="94">
        <v>39</v>
      </c>
      <c r="J34" s="95">
        <f t="shared" si="2"/>
        <v>4.8543689320388345E-3</v>
      </c>
      <c r="K34" s="90">
        <v>2.2999999999999998</v>
      </c>
      <c r="L34" s="198">
        <f t="shared" si="6"/>
        <v>1049</v>
      </c>
      <c r="M34" s="199">
        <f t="shared" si="3"/>
        <v>5.6925790259123596E-3</v>
      </c>
      <c r="N34" s="207">
        <v>2.4</v>
      </c>
      <c r="O34" s="202">
        <v>1059</v>
      </c>
      <c r="P34" s="203">
        <f t="shared" si="4"/>
        <v>5.7166300492850165E-3</v>
      </c>
      <c r="Q34" s="204">
        <f t="shared" si="5"/>
        <v>0.99055712936732765</v>
      </c>
    </row>
    <row r="35" spans="1:17" s="17" customFormat="1" ht="30" customHeight="1" thickBot="1" x14ac:dyDescent="0.3">
      <c r="B35" s="541" t="s">
        <v>625</v>
      </c>
      <c r="C35" s="292">
        <f>SUM(C29:C34)</f>
        <v>156747</v>
      </c>
      <c r="D35" s="293">
        <f>SUM(D29:D34)</f>
        <v>1</v>
      </c>
      <c r="E35" s="297">
        <v>4</v>
      </c>
      <c r="F35" s="292">
        <f>SUM(F29:F34)</f>
        <v>19494</v>
      </c>
      <c r="G35" s="293">
        <f>SUM(G29:G34)</f>
        <v>1.0000000000000002</v>
      </c>
      <c r="H35" s="297">
        <v>4.5</v>
      </c>
      <c r="I35" s="292">
        <f>SUM(I29:I34)</f>
        <v>8034</v>
      </c>
      <c r="J35" s="293">
        <f>SUM(J29:J34)</f>
        <v>1</v>
      </c>
      <c r="K35" s="297">
        <v>4.8</v>
      </c>
      <c r="L35" s="292">
        <f>SUM(L29:L34)</f>
        <v>184275</v>
      </c>
      <c r="M35" s="293">
        <f>SUM(M29:M34)</f>
        <v>1</v>
      </c>
      <c r="N35" s="297">
        <v>4.0999999999999996</v>
      </c>
      <c r="O35" s="292">
        <f>SUM(O29:O34)</f>
        <v>185249</v>
      </c>
      <c r="P35" s="295">
        <f>SUM(P29:P34)</f>
        <v>1</v>
      </c>
      <c r="Q35" s="298">
        <f>L35/O35</f>
        <v>0.99474221183380207</v>
      </c>
    </row>
    <row r="37" spans="1:17" ht="15.6" x14ac:dyDescent="0.25">
      <c r="A37" s="140"/>
      <c r="B37" s="141"/>
      <c r="C37" s="133"/>
      <c r="D37" s="133"/>
      <c r="E37" s="133"/>
      <c r="F37" s="133"/>
      <c r="G37" s="133"/>
    </row>
    <row r="38" spans="1:17" x14ac:dyDescent="0.25">
      <c r="A38" s="140"/>
      <c r="B38" s="139"/>
      <c r="C38" s="133"/>
      <c r="D38" s="133"/>
      <c r="E38" s="133"/>
      <c r="F38" s="133"/>
      <c r="G38" s="133"/>
    </row>
    <row r="39" spans="1:17" x14ac:dyDescent="0.25">
      <c r="A39" s="140"/>
      <c r="B39" s="142"/>
      <c r="C39" s="143"/>
      <c r="D39" s="143"/>
      <c r="E39" s="143"/>
      <c r="F39" s="133"/>
      <c r="G39" s="133"/>
    </row>
    <row r="40" spans="1:17" x14ac:dyDescent="0.25">
      <c r="A40" s="140"/>
      <c r="B40" s="144"/>
      <c r="C40" s="133"/>
      <c r="D40" s="133"/>
      <c r="E40" s="133"/>
      <c r="F40" s="133"/>
      <c r="G40" s="133"/>
    </row>
    <row r="41" spans="1:17" x14ac:dyDescent="0.25">
      <c r="A41" s="140"/>
      <c r="B41" s="144"/>
      <c r="C41" s="133"/>
      <c r="D41" s="133"/>
      <c r="E41" s="133"/>
      <c r="F41" s="133"/>
      <c r="G41" s="133"/>
    </row>
    <row r="42" spans="1:17" x14ac:dyDescent="0.25">
      <c r="A42" s="140"/>
      <c r="B42" s="144"/>
      <c r="C42" s="133"/>
      <c r="D42" s="133"/>
      <c r="E42" s="133"/>
      <c r="F42" s="133"/>
      <c r="G42" s="133"/>
    </row>
    <row r="43" spans="1:17" x14ac:dyDescent="0.25">
      <c r="A43" s="140"/>
      <c r="B43" s="142"/>
      <c r="C43" s="143"/>
      <c r="D43" s="143"/>
      <c r="E43" s="143"/>
      <c r="F43" s="133"/>
      <c r="G43" s="133"/>
    </row>
    <row r="44" spans="1:17" x14ac:dyDescent="0.25">
      <c r="A44" s="140"/>
      <c r="B44" s="144"/>
      <c r="C44" s="133"/>
      <c r="D44" s="133"/>
      <c r="E44" s="133"/>
      <c r="F44" s="134"/>
      <c r="G44" s="133"/>
    </row>
    <row r="45" spans="1:17" x14ac:dyDescent="0.25">
      <c r="A45" s="140"/>
      <c r="B45" s="144"/>
      <c r="C45" s="133"/>
      <c r="D45" s="133"/>
      <c r="E45" s="133"/>
      <c r="F45" s="134"/>
      <c r="G45" s="133"/>
    </row>
    <row r="46" spans="1:17" x14ac:dyDescent="0.25">
      <c r="A46" s="140"/>
      <c r="B46" s="144"/>
      <c r="C46" s="133"/>
      <c r="D46" s="133"/>
      <c r="E46" s="133"/>
      <c r="F46" s="134"/>
      <c r="G46" s="133"/>
    </row>
    <row r="47" spans="1:17" x14ac:dyDescent="0.25">
      <c r="A47" s="140"/>
      <c r="B47" s="133"/>
      <c r="C47" s="133"/>
      <c r="D47" s="133"/>
      <c r="E47" s="133"/>
      <c r="F47" s="133"/>
      <c r="G47" s="133"/>
    </row>
    <row r="48" spans="1:17" x14ac:dyDescent="0.25">
      <c r="A48" s="140"/>
      <c r="B48" s="133"/>
      <c r="C48" s="133"/>
      <c r="D48" s="133"/>
      <c r="E48" s="133"/>
      <c r="F48" s="133"/>
      <c r="G48" s="133"/>
    </row>
    <row r="49" spans="1:7" x14ac:dyDescent="0.25">
      <c r="A49" s="140"/>
      <c r="B49" s="133"/>
      <c r="C49" s="133"/>
      <c r="D49" s="133"/>
      <c r="E49" s="133"/>
      <c r="F49" s="133"/>
      <c r="G49" s="133"/>
    </row>
    <row r="50" spans="1:7" x14ac:dyDescent="0.25">
      <c r="A50" s="140"/>
      <c r="B50" s="133"/>
      <c r="C50" s="133"/>
      <c r="D50" s="133"/>
      <c r="E50" s="133"/>
      <c r="F50" s="133"/>
      <c r="G50" s="133"/>
    </row>
  </sheetData>
  <mergeCells count="38">
    <mergeCell ref="O5:R5"/>
    <mergeCell ref="S5:T6"/>
    <mergeCell ref="C6:D6"/>
    <mergeCell ref="E6:F6"/>
    <mergeCell ref="G6:H6"/>
    <mergeCell ref="I6:J6"/>
    <mergeCell ref="K6:L6"/>
    <mergeCell ref="M6:N6"/>
    <mergeCell ref="O6:P6"/>
    <mergeCell ref="Q6:R6"/>
    <mergeCell ref="K7:L7"/>
    <mergeCell ref="B5:B6"/>
    <mergeCell ref="C5:H5"/>
    <mergeCell ref="I5:N5"/>
    <mergeCell ref="M7:N7"/>
    <mergeCell ref="O7:P7"/>
    <mergeCell ref="Q7:R7"/>
    <mergeCell ref="S7:T7"/>
    <mergeCell ref="C8:D8"/>
    <mergeCell ref="E8:F8"/>
    <mergeCell ref="G8:H8"/>
    <mergeCell ref="I8:J8"/>
    <mergeCell ref="K8:L8"/>
    <mergeCell ref="M8:N8"/>
    <mergeCell ref="O8:P8"/>
    <mergeCell ref="Q8:R8"/>
    <mergeCell ref="S8:T8"/>
    <mergeCell ref="C7:D7"/>
    <mergeCell ref="E7:F7"/>
    <mergeCell ref="G7:H7"/>
    <mergeCell ref="I7:J7"/>
    <mergeCell ref="O27:P27"/>
    <mergeCell ref="Q27:Q28"/>
    <mergeCell ref="B27:B28"/>
    <mergeCell ref="C27:E27"/>
    <mergeCell ref="F27:H27"/>
    <mergeCell ref="I27:K27"/>
    <mergeCell ref="L27:N27"/>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6.33203125" customWidth="1"/>
    <col min="2" max="2" width="28.33203125" customWidth="1"/>
    <col min="3" max="7" width="11.33203125" customWidth="1"/>
    <col min="8" max="12" width="10.6640625" customWidth="1"/>
    <col min="13" max="15" width="11.6640625" customWidth="1"/>
    <col min="16" max="19" width="10.6640625" customWidth="1"/>
    <col min="20" max="20" width="13.88671875" customWidth="1"/>
    <col min="21" max="21" width="14.33203125" customWidth="1"/>
  </cols>
  <sheetData>
    <row r="1" spans="1:17" x14ac:dyDescent="0.25">
      <c r="A1" s="6" t="s">
        <v>109</v>
      </c>
      <c r="E1" s="1"/>
      <c r="F1" s="1"/>
      <c r="G1" s="1"/>
    </row>
    <row r="2" spans="1:17" x14ac:dyDescent="0.25">
      <c r="A2" s="6"/>
      <c r="E2" s="1"/>
      <c r="F2" s="1"/>
      <c r="G2" s="1"/>
    </row>
    <row r="3" spans="1:17" s="22" customFormat="1" ht="15.6" x14ac:dyDescent="0.3">
      <c r="A3" s="23" t="s">
        <v>53</v>
      </c>
      <c r="B3" s="21" t="s">
        <v>112</v>
      </c>
      <c r="C3" s="21"/>
      <c r="D3" s="21"/>
      <c r="E3" s="21"/>
      <c r="F3" s="21"/>
      <c r="G3" s="21"/>
    </row>
    <row r="4" spans="1:17" ht="13.8" thickBot="1" x14ac:dyDescent="0.3">
      <c r="A4" s="2"/>
      <c r="E4" s="2"/>
      <c r="F4" s="2"/>
      <c r="G4" s="2"/>
    </row>
    <row r="5" spans="1:17" s="10" customFormat="1" ht="20.100000000000001" customHeight="1" x14ac:dyDescent="0.25">
      <c r="B5" s="594" t="s">
        <v>113</v>
      </c>
      <c r="C5" s="595"/>
      <c r="D5" s="590" t="s">
        <v>116</v>
      </c>
      <c r="E5" s="590"/>
      <c r="F5" s="590"/>
      <c r="G5" s="590"/>
      <c r="H5" s="590" t="s">
        <v>119</v>
      </c>
      <c r="I5" s="590"/>
      <c r="J5" s="590"/>
      <c r="K5" s="598"/>
    </row>
    <row r="6" spans="1:17" s="10" customFormat="1" ht="20.100000000000001" customHeight="1" x14ac:dyDescent="0.25">
      <c r="B6" s="596"/>
      <c r="C6" s="597"/>
      <c r="D6" s="599" t="s">
        <v>123</v>
      </c>
      <c r="E6" s="599"/>
      <c r="F6" s="599"/>
      <c r="G6" s="599"/>
      <c r="H6" s="592" t="s">
        <v>120</v>
      </c>
      <c r="I6" s="593"/>
      <c r="J6" s="599" t="s">
        <v>1</v>
      </c>
      <c r="K6" s="577"/>
    </row>
    <row r="7" spans="1:17" s="10" customFormat="1" ht="51.75" customHeight="1" x14ac:dyDescent="0.25">
      <c r="B7" s="600" t="s">
        <v>170</v>
      </c>
      <c r="C7" s="601"/>
      <c r="D7" s="576" t="s">
        <v>195</v>
      </c>
      <c r="E7" s="576"/>
      <c r="F7" s="576"/>
      <c r="G7" s="576"/>
      <c r="H7" s="604" t="s">
        <v>530</v>
      </c>
      <c r="I7" s="605"/>
      <c r="J7" s="576" t="s">
        <v>122</v>
      </c>
      <c r="K7" s="577"/>
    </row>
    <row r="8" spans="1:17" s="17" customFormat="1" ht="20.100000000000001" customHeight="1" x14ac:dyDescent="0.25">
      <c r="B8" s="602" t="s">
        <v>114</v>
      </c>
      <c r="C8" s="603"/>
      <c r="D8" s="591" t="s">
        <v>117</v>
      </c>
      <c r="E8" s="591"/>
      <c r="F8" s="591"/>
      <c r="G8" s="591"/>
      <c r="H8" s="606" t="s">
        <v>121</v>
      </c>
      <c r="I8" s="607"/>
      <c r="J8" s="608">
        <v>1</v>
      </c>
      <c r="K8" s="609"/>
    </row>
    <row r="9" spans="1:17" s="17" customFormat="1" ht="20.100000000000001" customHeight="1" thickBot="1" x14ac:dyDescent="0.3">
      <c r="B9" s="580" t="s">
        <v>115</v>
      </c>
      <c r="C9" s="581"/>
      <c r="D9" s="584" t="s">
        <v>118</v>
      </c>
      <c r="E9" s="584"/>
      <c r="F9" s="584"/>
      <c r="G9" s="584"/>
      <c r="H9" s="587">
        <v>1</v>
      </c>
      <c r="I9" s="588"/>
      <c r="J9" s="588"/>
      <c r="K9" s="589"/>
      <c r="L9" s="49"/>
    </row>
    <row r="10" spans="1:17" ht="21.9" customHeight="1" x14ac:dyDescent="0.25"/>
    <row r="11" spans="1:17" ht="15.6" x14ac:dyDescent="0.3">
      <c r="B11" s="339" t="s">
        <v>531</v>
      </c>
      <c r="C11" s="19"/>
      <c r="D11" s="19"/>
      <c r="E11" s="339" t="s">
        <v>532</v>
      </c>
    </row>
    <row r="13" spans="1:17" s="24" customFormat="1" ht="15" x14ac:dyDescent="0.25">
      <c r="B13" s="59" t="s">
        <v>4</v>
      </c>
      <c r="C13" s="48"/>
      <c r="E13" s="369" t="s">
        <v>503</v>
      </c>
    </row>
    <row r="14" spans="1:17" s="24" customFormat="1" ht="15" x14ac:dyDescent="0.25">
      <c r="B14" s="60" t="s">
        <v>0</v>
      </c>
      <c r="C14" s="48"/>
      <c r="D14" s="59"/>
      <c r="E14" s="369" t="s">
        <v>507</v>
      </c>
    </row>
    <row r="15" spans="1:17" s="24" customFormat="1" ht="15" x14ac:dyDescent="0.25">
      <c r="A15" s="14"/>
      <c r="B15" s="60" t="s">
        <v>3</v>
      </c>
      <c r="C15" s="48"/>
      <c r="E15" s="369" t="s">
        <v>506</v>
      </c>
      <c r="N15" s="32"/>
      <c r="O15" s="129"/>
      <c r="P15" s="129"/>
      <c r="Q15" s="129"/>
    </row>
    <row r="16" spans="1:17" s="24" customFormat="1" ht="15" x14ac:dyDescent="0.25">
      <c r="B16" s="74" t="s">
        <v>24</v>
      </c>
      <c r="E16" s="369" t="s">
        <v>495</v>
      </c>
    </row>
    <row r="17" spans="1:9" s="24" customFormat="1" ht="15" x14ac:dyDescent="0.25">
      <c r="B17" s="60" t="s">
        <v>36</v>
      </c>
      <c r="C17" s="48"/>
      <c r="E17" s="369" t="s">
        <v>522</v>
      </c>
    </row>
    <row r="18" spans="1:9" s="24" customFormat="1" ht="15" x14ac:dyDescent="0.25">
      <c r="B18" s="60" t="s">
        <v>54</v>
      </c>
      <c r="C18" s="48"/>
      <c r="E18" s="369" t="s">
        <v>523</v>
      </c>
    </row>
    <row r="19" spans="1:9" s="24" customFormat="1" ht="15" x14ac:dyDescent="0.25">
      <c r="B19" s="60"/>
      <c r="C19" s="14"/>
      <c r="E19" s="60"/>
    </row>
    <row r="20" spans="1:9" x14ac:dyDescent="0.25">
      <c r="C20" s="48"/>
    </row>
    <row r="21" spans="1:9" ht="15.6" x14ac:dyDescent="0.25">
      <c r="B21" s="371" t="s">
        <v>534</v>
      </c>
      <c r="C21" s="188"/>
      <c r="D21" s="27"/>
    </row>
    <row r="22" spans="1:9" ht="13.8" thickBot="1" x14ac:dyDescent="0.3"/>
    <row r="23" spans="1:9" ht="20.100000000000001" customHeight="1" x14ac:dyDescent="0.25">
      <c r="B23" s="582" t="s">
        <v>533</v>
      </c>
      <c r="C23" s="585" t="s">
        <v>116</v>
      </c>
      <c r="D23" s="586"/>
      <c r="E23" s="586"/>
      <c r="F23" s="586"/>
      <c r="G23" s="586"/>
      <c r="H23" s="578" t="s">
        <v>119</v>
      </c>
      <c r="I23" s="579"/>
    </row>
    <row r="24" spans="1:9" ht="20.100000000000001" customHeight="1" x14ac:dyDescent="0.25">
      <c r="B24" s="583"/>
      <c r="C24" s="20" t="s">
        <v>64</v>
      </c>
      <c r="D24" s="20" t="s">
        <v>65</v>
      </c>
      <c r="E24" s="20" t="s">
        <v>66</v>
      </c>
      <c r="F24" s="20" t="s">
        <v>67</v>
      </c>
      <c r="G24" s="20" t="s">
        <v>17</v>
      </c>
      <c r="H24" s="20" t="s">
        <v>120</v>
      </c>
      <c r="I24" s="42" t="s">
        <v>1</v>
      </c>
    </row>
    <row r="25" spans="1:9" s="17" customFormat="1" ht="15" customHeight="1" x14ac:dyDescent="0.25">
      <c r="A25" s="122"/>
      <c r="B25" s="154" t="s">
        <v>55</v>
      </c>
      <c r="C25" s="152">
        <v>4</v>
      </c>
      <c r="D25" s="153">
        <v>1381</v>
      </c>
      <c r="E25" s="153">
        <v>173</v>
      </c>
      <c r="F25" s="152">
        <v>28368</v>
      </c>
      <c r="G25" s="153">
        <v>789</v>
      </c>
      <c r="H25" s="192">
        <f t="shared" ref="H25:H35" si="0">SUM(C25:G25)</f>
        <v>30715</v>
      </c>
      <c r="I25" s="193">
        <f>H25/$H$36</f>
        <v>4.6482262057050833E-3</v>
      </c>
    </row>
    <row r="26" spans="1:9" s="17" customFormat="1" ht="15" customHeight="1" x14ac:dyDescent="0.25">
      <c r="B26" s="154" t="s">
        <v>56</v>
      </c>
      <c r="C26" s="152">
        <v>10</v>
      </c>
      <c r="D26" s="153">
        <v>73</v>
      </c>
      <c r="E26" s="153" t="s">
        <v>93</v>
      </c>
      <c r="F26" s="152">
        <v>181</v>
      </c>
      <c r="G26" s="153" t="s">
        <v>93</v>
      </c>
      <c r="H26" s="192">
        <f t="shared" si="0"/>
        <v>264</v>
      </c>
      <c r="I26" s="193">
        <f>H26/$H$36</f>
        <v>3.9952196591442025E-5</v>
      </c>
    </row>
    <row r="27" spans="1:9" s="17" customFormat="1" ht="15" customHeight="1" x14ac:dyDescent="0.25">
      <c r="B27" s="154" t="s">
        <v>57</v>
      </c>
      <c r="C27" s="152">
        <v>434541</v>
      </c>
      <c r="D27" s="153">
        <v>1360364</v>
      </c>
      <c r="E27" s="153" t="s">
        <v>93</v>
      </c>
      <c r="F27" s="152">
        <v>26316</v>
      </c>
      <c r="G27" s="153">
        <v>4876</v>
      </c>
      <c r="H27" s="192">
        <f t="shared" si="0"/>
        <v>1826097</v>
      </c>
      <c r="I27" s="193">
        <f>H27/$H$36</f>
        <v>0.2763507058297065</v>
      </c>
    </row>
    <row r="28" spans="1:9" s="17" customFormat="1" ht="15" customHeight="1" x14ac:dyDescent="0.25">
      <c r="B28" s="154" t="s">
        <v>77</v>
      </c>
      <c r="C28" s="155">
        <v>30322</v>
      </c>
      <c r="D28" s="153">
        <v>223975</v>
      </c>
      <c r="E28" s="156" t="s">
        <v>93</v>
      </c>
      <c r="F28" s="155">
        <v>291</v>
      </c>
      <c r="G28" s="153">
        <v>40</v>
      </c>
      <c r="H28" s="192">
        <f t="shared" si="0"/>
        <v>254628</v>
      </c>
      <c r="I28" s="193">
        <f t="shared" ref="I28" si="1">H28/$H$36</f>
        <v>3.8533893612445837E-2</v>
      </c>
    </row>
    <row r="29" spans="1:9" s="17" customFormat="1" ht="15" customHeight="1" x14ac:dyDescent="0.25">
      <c r="B29" s="154" t="s">
        <v>58</v>
      </c>
      <c r="C29" s="152">
        <v>82836</v>
      </c>
      <c r="D29" s="153">
        <v>181865</v>
      </c>
      <c r="E29" s="153">
        <v>111</v>
      </c>
      <c r="F29" s="152">
        <v>1123086</v>
      </c>
      <c r="G29" s="153">
        <v>9199</v>
      </c>
      <c r="H29" s="192">
        <f t="shared" si="0"/>
        <v>1397097</v>
      </c>
      <c r="I29" s="193">
        <f t="shared" ref="I29:I35" si="2">H29/$H$36</f>
        <v>0.21142838636861319</v>
      </c>
    </row>
    <row r="30" spans="1:9" s="17" customFormat="1" ht="15" customHeight="1" x14ac:dyDescent="0.25">
      <c r="B30" s="154" t="s">
        <v>59</v>
      </c>
      <c r="C30" s="155">
        <v>78</v>
      </c>
      <c r="D30" s="153">
        <v>2442</v>
      </c>
      <c r="E30" s="156">
        <v>17</v>
      </c>
      <c r="F30" s="155">
        <v>11889</v>
      </c>
      <c r="G30" s="153">
        <v>836</v>
      </c>
      <c r="H30" s="192">
        <f t="shared" si="0"/>
        <v>15262</v>
      </c>
      <c r="I30" s="193">
        <f t="shared" si="2"/>
        <v>2.3096606984037431E-3</v>
      </c>
    </row>
    <row r="31" spans="1:9" s="17" customFormat="1" ht="15" customHeight="1" x14ac:dyDescent="0.25">
      <c r="B31" s="154" t="s">
        <v>60</v>
      </c>
      <c r="C31" s="155">
        <v>4232</v>
      </c>
      <c r="D31" s="153">
        <v>13199</v>
      </c>
      <c r="E31" s="156" t="s">
        <v>93</v>
      </c>
      <c r="F31" s="155">
        <v>1193</v>
      </c>
      <c r="G31" s="153">
        <v>1</v>
      </c>
      <c r="H31" s="192">
        <f t="shared" si="0"/>
        <v>18625</v>
      </c>
      <c r="I31" s="193">
        <f t="shared" si="2"/>
        <v>2.8185972027106355E-3</v>
      </c>
    </row>
    <row r="32" spans="1:9" s="17" customFormat="1" ht="15" customHeight="1" x14ac:dyDescent="0.25">
      <c r="B32" s="154" t="s">
        <v>61</v>
      </c>
      <c r="C32" s="155" t="s">
        <v>93</v>
      </c>
      <c r="D32" s="153" t="s">
        <v>93</v>
      </c>
      <c r="E32" s="156" t="s">
        <v>93</v>
      </c>
      <c r="F32" s="155" t="s">
        <v>93</v>
      </c>
      <c r="G32" s="153" t="s">
        <v>93</v>
      </c>
      <c r="H32" s="192" t="s">
        <v>93</v>
      </c>
      <c r="I32" s="194" t="s">
        <v>93</v>
      </c>
    </row>
    <row r="33" spans="2:11" s="17" customFormat="1" ht="15" customHeight="1" x14ac:dyDescent="0.25">
      <c r="B33" s="154" t="s">
        <v>62</v>
      </c>
      <c r="C33" s="155">
        <v>254</v>
      </c>
      <c r="D33" s="153">
        <v>849</v>
      </c>
      <c r="E33" s="156">
        <v>192</v>
      </c>
      <c r="F33" s="155">
        <v>24968</v>
      </c>
      <c r="G33" s="153">
        <v>37</v>
      </c>
      <c r="H33" s="192">
        <f t="shared" si="0"/>
        <v>26300</v>
      </c>
      <c r="I33" s="193">
        <f t="shared" si="2"/>
        <v>3.9800862513444139E-3</v>
      </c>
    </row>
    <row r="34" spans="2:11" s="17" customFormat="1" ht="15" customHeight="1" x14ac:dyDescent="0.25">
      <c r="B34" s="154" t="s">
        <v>78</v>
      </c>
      <c r="C34" s="155" t="s">
        <v>93</v>
      </c>
      <c r="D34" s="153" t="s">
        <v>93</v>
      </c>
      <c r="E34" s="156" t="s">
        <v>93</v>
      </c>
      <c r="F34" s="155" t="s">
        <v>93</v>
      </c>
      <c r="G34" s="153" t="s">
        <v>93</v>
      </c>
      <c r="H34" s="192" t="s">
        <v>93</v>
      </c>
      <c r="I34" s="194" t="s">
        <v>93</v>
      </c>
    </row>
    <row r="35" spans="2:11" s="17" customFormat="1" ht="15" customHeight="1" x14ac:dyDescent="0.25">
      <c r="B35" s="160" t="s">
        <v>63</v>
      </c>
      <c r="C35" s="157">
        <v>7136</v>
      </c>
      <c r="D35" s="158">
        <v>212421</v>
      </c>
      <c r="E35" s="159">
        <v>201</v>
      </c>
      <c r="F35" s="157">
        <v>723863</v>
      </c>
      <c r="G35" s="158">
        <v>2095288</v>
      </c>
      <c r="H35" s="195">
        <f t="shared" si="0"/>
        <v>3038909</v>
      </c>
      <c r="I35" s="196">
        <f t="shared" si="2"/>
        <v>0.45989049163447915</v>
      </c>
    </row>
    <row r="36" spans="2:11" ht="19.5" customHeight="1" x14ac:dyDescent="0.25">
      <c r="B36" s="148" t="s">
        <v>114</v>
      </c>
      <c r="C36" s="302">
        <f>SUM(C25:C35)</f>
        <v>559413</v>
      </c>
      <c r="D36" s="302">
        <f t="shared" ref="D36:G36" si="3">SUM(D25:D35)</f>
        <v>1996569</v>
      </c>
      <c r="E36" s="302">
        <f t="shared" si="3"/>
        <v>694</v>
      </c>
      <c r="F36" s="302">
        <f t="shared" si="3"/>
        <v>1940155</v>
      </c>
      <c r="G36" s="302">
        <f t="shared" si="3"/>
        <v>2111066</v>
      </c>
      <c r="H36" s="302">
        <f>SUM(H25:H35)</f>
        <v>6607897</v>
      </c>
      <c r="I36" s="303">
        <f>SUM(I25:I35)</f>
        <v>1</v>
      </c>
    </row>
    <row r="37" spans="2:11" ht="20.100000000000001" customHeight="1" thickBot="1" x14ac:dyDescent="0.3">
      <c r="B37" s="146" t="s">
        <v>115</v>
      </c>
      <c r="C37" s="304">
        <f>C36/$H$36</f>
        <v>8.4658250575031666E-2</v>
      </c>
      <c r="D37" s="304">
        <f>D36/$H$36</f>
        <v>0.30214892877416216</v>
      </c>
      <c r="E37" s="304">
        <f>E36/$H$36</f>
        <v>1.0502585013053321E-4</v>
      </c>
      <c r="F37" s="304">
        <f>F36/$H$36</f>
        <v>0.29361156809798944</v>
      </c>
      <c r="G37" s="304">
        <f>G36/$H$36</f>
        <v>0.31947622670268622</v>
      </c>
      <c r="H37" s="574">
        <f>SUM(C37:G37)</f>
        <v>1</v>
      </c>
      <c r="I37" s="575"/>
    </row>
    <row r="39" spans="2:11" x14ac:dyDescent="0.25">
      <c r="B39" s="538" t="s">
        <v>508</v>
      </c>
    </row>
    <row r="40" spans="2:11" x14ac:dyDescent="0.25">
      <c r="B40" s="14"/>
    </row>
    <row r="41" spans="2:11" x14ac:dyDescent="0.25">
      <c r="B41" s="14"/>
    </row>
    <row r="42" spans="2:11" x14ac:dyDescent="0.25">
      <c r="K42" s="149"/>
    </row>
  </sheetData>
  <mergeCells count="21">
    <mergeCell ref="D5:G5"/>
    <mergeCell ref="D8:G8"/>
    <mergeCell ref="H6:I6"/>
    <mergeCell ref="B5:C6"/>
    <mergeCell ref="D7:G7"/>
    <mergeCell ref="H5:K5"/>
    <mergeCell ref="D6:G6"/>
    <mergeCell ref="J6:K6"/>
    <mergeCell ref="B7:C7"/>
    <mergeCell ref="B8:C8"/>
    <mergeCell ref="H7:I7"/>
    <mergeCell ref="H8:I8"/>
    <mergeCell ref="J8:K8"/>
    <mergeCell ref="H37:I37"/>
    <mergeCell ref="J7:K7"/>
    <mergeCell ref="H23:I23"/>
    <mergeCell ref="B9:C9"/>
    <mergeCell ref="B23:B24"/>
    <mergeCell ref="D9:G9"/>
    <mergeCell ref="C23:G23"/>
    <mergeCell ref="H9:K9"/>
  </mergeCells>
  <hyperlinks>
    <hyperlink ref="A1" location="Index!A1" display="Index"/>
  </hyperlinks>
  <pageMargins left="0.78740157499999996" right="0.78740157499999996" top="0.984251969" bottom="0.984251969" header="0.5" footer="0.5"/>
  <pageSetup paperSize="9" scale="5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61" customWidth="1"/>
    <col min="3" max="12" width="10.6640625" customWidth="1"/>
    <col min="13" max="15" width="10.6640625" style="13" customWidth="1"/>
    <col min="16" max="16" width="10.6640625" customWidth="1"/>
    <col min="17" max="17" width="11.6640625" customWidth="1"/>
    <col min="18" max="18" width="10.6640625" customWidth="1"/>
    <col min="19" max="19" width="11.44140625" customWidth="1"/>
    <col min="20" max="23" width="10.6640625" customWidth="1"/>
  </cols>
  <sheetData>
    <row r="1" spans="1:20" x14ac:dyDescent="0.25">
      <c r="A1" s="34" t="s">
        <v>109</v>
      </c>
    </row>
    <row r="2" spans="1:20" x14ac:dyDescent="0.25">
      <c r="B2" s="1"/>
      <c r="C2" s="1"/>
      <c r="D2" s="1"/>
      <c r="E2" s="7"/>
      <c r="F2" s="7"/>
      <c r="G2" s="7"/>
      <c r="H2" s="7"/>
      <c r="I2" s="7"/>
      <c r="J2" s="7"/>
      <c r="K2" s="7"/>
    </row>
    <row r="3" spans="1:20" s="22" customFormat="1" ht="15.6" x14ac:dyDescent="0.3">
      <c r="A3" s="36" t="s">
        <v>82</v>
      </c>
      <c r="B3" s="39" t="s">
        <v>148</v>
      </c>
      <c r="C3" s="39"/>
      <c r="D3" s="39"/>
      <c r="L3" s="23"/>
      <c r="M3" s="40"/>
      <c r="N3" s="40"/>
      <c r="O3" s="38"/>
    </row>
    <row r="4" spans="1:20" ht="13.8" thickBot="1" x14ac:dyDescent="0.3">
      <c r="E4" s="14"/>
      <c r="F4" s="14"/>
      <c r="G4" s="14"/>
      <c r="H4" s="14"/>
      <c r="I4" s="14"/>
      <c r="J4" s="14"/>
      <c r="K4" s="14"/>
      <c r="O4"/>
    </row>
    <row r="5" spans="1:20" ht="20.100000000000001" customHeight="1" x14ac:dyDescent="0.25">
      <c r="A5" s="13"/>
      <c r="B5" s="758" t="s">
        <v>410</v>
      </c>
      <c r="C5" s="590" t="s">
        <v>160</v>
      </c>
      <c r="D5" s="670"/>
      <c r="E5" s="670"/>
      <c r="F5" s="670"/>
      <c r="G5" s="670"/>
      <c r="H5" s="670"/>
      <c r="I5" s="590" t="s">
        <v>162</v>
      </c>
      <c r="J5" s="671"/>
      <c r="K5" s="671"/>
      <c r="L5" s="671"/>
      <c r="M5" s="671"/>
      <c r="N5" s="671"/>
      <c r="O5" s="590" t="s">
        <v>399</v>
      </c>
      <c r="P5" s="590"/>
      <c r="Q5" s="590"/>
      <c r="R5" s="590"/>
      <c r="S5" s="767" t="s">
        <v>616</v>
      </c>
      <c r="T5" s="643"/>
    </row>
    <row r="6" spans="1:20" ht="20.100000000000001" customHeight="1" x14ac:dyDescent="0.25">
      <c r="A6" s="13"/>
      <c r="B6" s="759"/>
      <c r="C6" s="599" t="s">
        <v>165</v>
      </c>
      <c r="D6" s="601"/>
      <c r="E6" s="599" t="s">
        <v>169</v>
      </c>
      <c r="F6" s="601"/>
      <c r="G6" s="599" t="s">
        <v>168</v>
      </c>
      <c r="H6" s="601"/>
      <c r="I6" s="599" t="s">
        <v>165</v>
      </c>
      <c r="J6" s="601"/>
      <c r="K6" s="599" t="s">
        <v>169</v>
      </c>
      <c r="L6" s="601"/>
      <c r="M6" s="599" t="s">
        <v>168</v>
      </c>
      <c r="N6" s="601"/>
      <c r="O6" s="599" t="s">
        <v>165</v>
      </c>
      <c r="P6" s="601"/>
      <c r="Q6" s="599" t="s">
        <v>169</v>
      </c>
      <c r="R6" s="601"/>
      <c r="S6" s="644"/>
      <c r="T6" s="645"/>
    </row>
    <row r="7" spans="1:20" s="12" customFormat="1" ht="65.25" customHeight="1" x14ac:dyDescent="0.25">
      <c r="A7" s="37"/>
      <c r="B7" s="364" t="s">
        <v>617</v>
      </c>
      <c r="C7" s="576" t="s">
        <v>662</v>
      </c>
      <c r="D7" s="601"/>
      <c r="E7" s="604" t="s">
        <v>544</v>
      </c>
      <c r="F7" s="605"/>
      <c r="G7" s="628" t="s">
        <v>194</v>
      </c>
      <c r="H7" s="628"/>
      <c r="I7" s="576" t="s">
        <v>565</v>
      </c>
      <c r="J7" s="627"/>
      <c r="K7" s="576" t="s">
        <v>122</v>
      </c>
      <c r="L7" s="576"/>
      <c r="M7" s="628" t="s">
        <v>194</v>
      </c>
      <c r="N7" s="628"/>
      <c r="O7" s="576" t="s">
        <v>618</v>
      </c>
      <c r="P7" s="601"/>
      <c r="Q7" s="576" t="s">
        <v>122</v>
      </c>
      <c r="R7" s="601"/>
      <c r="S7" s="620" t="s">
        <v>620</v>
      </c>
      <c r="T7" s="621"/>
    </row>
    <row r="8" spans="1:20" s="12" customFormat="1" ht="30" customHeight="1" thickBot="1" x14ac:dyDescent="0.3">
      <c r="A8" s="37"/>
      <c r="B8" s="116" t="s">
        <v>415</v>
      </c>
      <c r="C8" s="584" t="s">
        <v>117</v>
      </c>
      <c r="D8" s="622"/>
      <c r="E8" s="610">
        <v>1</v>
      </c>
      <c r="F8" s="622"/>
      <c r="G8" s="619" t="s">
        <v>180</v>
      </c>
      <c r="H8" s="619"/>
      <c r="I8" s="584" t="s">
        <v>117</v>
      </c>
      <c r="J8" s="622"/>
      <c r="K8" s="610">
        <v>1</v>
      </c>
      <c r="L8" s="622"/>
      <c r="M8" s="619" t="s">
        <v>179</v>
      </c>
      <c r="N8" s="619"/>
      <c r="O8" s="584" t="s">
        <v>121</v>
      </c>
      <c r="P8" s="623"/>
      <c r="Q8" s="610">
        <v>1</v>
      </c>
      <c r="R8" s="622"/>
      <c r="S8" s="625" t="s">
        <v>619</v>
      </c>
      <c r="T8" s="629"/>
    </row>
    <row r="9" spans="1:20" s="12" customFormat="1" ht="21.9" customHeight="1" x14ac:dyDescent="0.25">
      <c r="A9" s="35"/>
      <c r="O9" s="37"/>
    </row>
    <row r="10" spans="1:20" s="17" customFormat="1" ht="15" customHeight="1" x14ac:dyDescent="0.3">
      <c r="B10" s="339" t="s">
        <v>531</v>
      </c>
      <c r="C10" s="27"/>
      <c r="D10" s="339" t="s">
        <v>532</v>
      </c>
      <c r="F10" s="27"/>
    </row>
    <row r="11" spans="1:20" s="17" customFormat="1" ht="15" customHeight="1" x14ac:dyDescent="0.25">
      <c r="B11" s="27"/>
      <c r="C11" s="27"/>
      <c r="D11" s="27"/>
      <c r="F11" s="27"/>
    </row>
    <row r="12" spans="1:20" s="17" customFormat="1" ht="15" customHeight="1" x14ac:dyDescent="0.25">
      <c r="A12" s="62"/>
      <c r="B12" s="62" t="s">
        <v>24</v>
      </c>
      <c r="C12" s="27"/>
      <c r="D12" s="542" t="s">
        <v>503</v>
      </c>
      <c r="F12" s="27"/>
    </row>
    <row r="13" spans="1:20" s="17" customFormat="1" ht="15" customHeight="1" x14ac:dyDescent="0.25">
      <c r="B13" s="67" t="s">
        <v>0</v>
      </c>
      <c r="D13" s="369" t="s">
        <v>510</v>
      </c>
      <c r="F13" s="63"/>
    </row>
    <row r="14" spans="1:20" s="17" customFormat="1" ht="15" customHeight="1" x14ac:dyDescent="0.25">
      <c r="B14" s="67" t="s">
        <v>36</v>
      </c>
      <c r="D14" s="369" t="s">
        <v>505</v>
      </c>
      <c r="F14" s="66"/>
    </row>
    <row r="15" spans="1:20" s="17" customFormat="1" ht="15" customHeight="1" x14ac:dyDescent="0.25">
      <c r="A15" s="129"/>
      <c r="B15" s="67" t="s">
        <v>69</v>
      </c>
      <c r="D15" s="356" t="s">
        <v>495</v>
      </c>
      <c r="F15" s="65"/>
    </row>
    <row r="16" spans="1:20" s="17" customFormat="1" ht="15" customHeight="1" x14ac:dyDescent="0.3">
      <c r="A16" s="14"/>
      <c r="B16" s="60" t="s">
        <v>35</v>
      </c>
      <c r="D16" s="356" t="s">
        <v>626</v>
      </c>
      <c r="F16" s="65"/>
    </row>
    <row r="17" spans="1:23" s="17" customFormat="1" ht="15" customHeight="1" x14ac:dyDescent="0.25">
      <c r="A17" s="129"/>
      <c r="B17" s="60" t="s">
        <v>22</v>
      </c>
      <c r="D17" s="356" t="s">
        <v>517</v>
      </c>
      <c r="E17" s="60"/>
      <c r="F17" s="65"/>
    </row>
    <row r="18" spans="1:23" s="17" customFormat="1" ht="15" customHeight="1" x14ac:dyDescent="0.25">
      <c r="A18" s="122"/>
      <c r="B18" s="60" t="s">
        <v>32</v>
      </c>
      <c r="D18" s="60"/>
      <c r="E18" s="60"/>
      <c r="F18" s="65"/>
    </row>
    <row r="19" spans="1:23" s="17" customFormat="1" ht="15" customHeight="1" x14ac:dyDescent="0.25">
      <c r="B19" s="117" t="s">
        <v>70</v>
      </c>
      <c r="F19" s="65"/>
    </row>
    <row r="20" spans="1:23" s="17" customFormat="1" ht="15" customHeight="1" x14ac:dyDescent="0.25">
      <c r="A20" s="14"/>
      <c r="B20" s="67" t="s">
        <v>0</v>
      </c>
      <c r="E20" s="60"/>
      <c r="F20" s="65"/>
    </row>
    <row r="21" spans="1:23" s="17" customFormat="1" ht="15" customHeight="1" x14ac:dyDescent="0.25">
      <c r="A21" s="14"/>
      <c r="B21" s="60" t="s">
        <v>85</v>
      </c>
      <c r="E21" s="60"/>
      <c r="F21" s="65"/>
    </row>
    <row r="22" spans="1:23" s="17" customFormat="1" ht="15" customHeight="1" x14ac:dyDescent="0.25">
      <c r="A22" s="14"/>
      <c r="B22" s="60" t="s">
        <v>72</v>
      </c>
      <c r="E22" s="60"/>
      <c r="F22" s="65"/>
    </row>
    <row r="23" spans="1:23" s="17" customFormat="1" ht="15" customHeight="1" x14ac:dyDescent="0.25">
      <c r="B23" s="67"/>
      <c r="E23" s="60"/>
      <c r="F23" s="65"/>
    </row>
    <row r="24" spans="1:23" s="17" customFormat="1" x14ac:dyDescent="0.25">
      <c r="A24" s="49"/>
      <c r="O24" s="49"/>
    </row>
    <row r="25" spans="1:23" s="17" customFormat="1" ht="15.6" x14ac:dyDescent="0.25">
      <c r="A25" s="49"/>
      <c r="B25" s="371" t="s">
        <v>534</v>
      </c>
      <c r="C25" s="27"/>
      <c r="D25" s="27"/>
      <c r="E25" s="27"/>
      <c r="F25" s="27"/>
      <c r="G25" s="27"/>
      <c r="H25" s="27"/>
      <c r="I25" s="27"/>
      <c r="J25" s="27"/>
      <c r="K25" s="27"/>
      <c r="L25" s="27"/>
      <c r="S25" s="49"/>
      <c r="T25" s="49"/>
      <c r="U25" s="49"/>
      <c r="V25" s="49"/>
      <c r="W25" s="49"/>
    </row>
    <row r="26" spans="1:23" ht="13.8" thickBot="1" x14ac:dyDescent="0.3">
      <c r="M26"/>
      <c r="N26"/>
      <c r="O26"/>
    </row>
    <row r="27" spans="1:23" ht="30" customHeight="1" x14ac:dyDescent="0.25">
      <c r="A27"/>
      <c r="B27" s="763" t="s">
        <v>410</v>
      </c>
      <c r="C27" s="616" t="s">
        <v>196</v>
      </c>
      <c r="D27" s="616"/>
      <c r="E27" s="617"/>
      <c r="F27" s="618" t="s">
        <v>177</v>
      </c>
      <c r="G27" s="618"/>
      <c r="H27" s="618"/>
      <c r="I27" s="616" t="s">
        <v>176</v>
      </c>
      <c r="J27" s="616"/>
      <c r="K27" s="616"/>
      <c r="L27" s="618" t="s">
        <v>162</v>
      </c>
      <c r="M27" s="578"/>
      <c r="N27" s="578"/>
      <c r="O27" s="611" t="s">
        <v>399</v>
      </c>
      <c r="P27" s="611"/>
      <c r="Q27" s="639" t="s">
        <v>616</v>
      </c>
    </row>
    <row r="28" spans="1:23" ht="30" customHeight="1" x14ac:dyDescent="0.25">
      <c r="A28"/>
      <c r="B28" s="764"/>
      <c r="C28" s="340" t="s">
        <v>630</v>
      </c>
      <c r="D28" s="20" t="s">
        <v>412</v>
      </c>
      <c r="E28" s="20" t="s">
        <v>168</v>
      </c>
      <c r="F28" s="340" t="s">
        <v>630</v>
      </c>
      <c r="G28" s="20" t="s">
        <v>412</v>
      </c>
      <c r="H28" s="20" t="s">
        <v>168</v>
      </c>
      <c r="I28" s="340" t="s">
        <v>630</v>
      </c>
      <c r="J28" s="20" t="s">
        <v>412</v>
      </c>
      <c r="K28" s="20" t="s">
        <v>168</v>
      </c>
      <c r="L28" s="20" t="s">
        <v>411</v>
      </c>
      <c r="M28" s="20" t="s">
        <v>412</v>
      </c>
      <c r="N28" s="20" t="s">
        <v>168</v>
      </c>
      <c r="O28" s="340" t="s">
        <v>630</v>
      </c>
      <c r="P28" s="20" t="s">
        <v>412</v>
      </c>
      <c r="Q28" s="640"/>
    </row>
    <row r="29" spans="1:23" ht="15" customHeight="1" x14ac:dyDescent="0.25">
      <c r="A29"/>
      <c r="B29" s="147" t="s">
        <v>628</v>
      </c>
      <c r="C29" s="94">
        <v>572703</v>
      </c>
      <c r="D29" s="95">
        <f>C29/$C$33</f>
        <v>0.32568810991560704</v>
      </c>
      <c r="E29" s="100">
        <v>2.8</v>
      </c>
      <c r="F29" s="94">
        <v>3356</v>
      </c>
      <c r="G29" s="95">
        <f>F29/$F$33</f>
        <v>0.11527892278098378</v>
      </c>
      <c r="H29" s="100">
        <v>8.5</v>
      </c>
      <c r="I29" s="94">
        <v>19547</v>
      </c>
      <c r="J29" s="95">
        <f>I29/$I$33</f>
        <v>0.2570992647542385</v>
      </c>
      <c r="K29" s="100">
        <v>3.4</v>
      </c>
      <c r="L29" s="198">
        <f>C29+F29+I29</f>
        <v>595606</v>
      </c>
      <c r="M29" s="199">
        <f>L29/$L$33</f>
        <v>0.31960295796104382</v>
      </c>
      <c r="N29" s="207">
        <v>2.9</v>
      </c>
      <c r="O29" s="202">
        <v>598121</v>
      </c>
      <c r="P29" s="203">
        <f>O29/$O$33</f>
        <v>0.31906814674378942</v>
      </c>
      <c r="Q29" s="204">
        <f t="shared" ref="Q29:Q32" si="0">L29/O29</f>
        <v>0.99579516519232736</v>
      </c>
    </row>
    <row r="30" spans="1:23" ht="15" customHeight="1" x14ac:dyDescent="0.25">
      <c r="A30"/>
      <c r="B30" s="147" t="s">
        <v>627</v>
      </c>
      <c r="C30" s="94">
        <v>994595</v>
      </c>
      <c r="D30" s="95">
        <f>C30/$C$33</f>
        <v>0.56561213348194994</v>
      </c>
      <c r="E30" s="100">
        <v>2.2000000000000002</v>
      </c>
      <c r="F30" s="94">
        <v>25389</v>
      </c>
      <c r="G30" s="95">
        <f>F30/$F$33</f>
        <v>0.87211459192085738</v>
      </c>
      <c r="H30" s="100">
        <v>5.3</v>
      </c>
      <c r="I30" s="94">
        <v>53705</v>
      </c>
      <c r="J30" s="95">
        <f>I30/$I$33</f>
        <v>0.70637519893724765</v>
      </c>
      <c r="K30" s="100">
        <v>3.5</v>
      </c>
      <c r="L30" s="198">
        <f>C30+F30+I30</f>
        <v>1073689</v>
      </c>
      <c r="M30" s="199">
        <f>L30/$L$33</f>
        <v>0.57614292053846872</v>
      </c>
      <c r="N30" s="207">
        <v>2.2999999999999998</v>
      </c>
      <c r="O30" s="202">
        <v>1077155</v>
      </c>
      <c r="P30" s="203">
        <f>O30/$O$33</f>
        <v>0.57460923392725971</v>
      </c>
      <c r="Q30" s="204">
        <f t="shared" si="0"/>
        <v>0.99678226439091866</v>
      </c>
    </row>
    <row r="31" spans="1:23" ht="15" customHeight="1" x14ac:dyDescent="0.25">
      <c r="A31"/>
      <c r="B31" s="147" t="s">
        <v>413</v>
      </c>
      <c r="C31" s="94">
        <v>117666</v>
      </c>
      <c r="D31" s="95">
        <f>C31/$C$33</f>
        <v>6.6914992834557901E-2</v>
      </c>
      <c r="E31" s="90">
        <v>2.5</v>
      </c>
      <c r="F31" s="94">
        <v>239</v>
      </c>
      <c r="G31" s="95">
        <f>F31/$F$33</f>
        <v>8.2096729870843634E-3</v>
      </c>
      <c r="H31" s="100">
        <v>5.5</v>
      </c>
      <c r="I31" s="94">
        <v>2231</v>
      </c>
      <c r="J31" s="95">
        <f>I31/$I$33</f>
        <v>2.9344066080048404E-2</v>
      </c>
      <c r="K31" s="90">
        <v>3.5</v>
      </c>
      <c r="L31" s="198">
        <f>C31+F31+I31</f>
        <v>120136</v>
      </c>
      <c r="M31" s="199">
        <f>L31/$L$33</f>
        <v>6.4465134598388804E-2</v>
      </c>
      <c r="N31" s="207">
        <v>2.6</v>
      </c>
      <c r="O31" s="202">
        <v>124005</v>
      </c>
      <c r="P31" s="203">
        <f>O31/$O$33</f>
        <v>6.6150570765720659E-2</v>
      </c>
      <c r="Q31" s="204">
        <f t="shared" si="0"/>
        <v>0.9687996451755978</v>
      </c>
    </row>
    <row r="32" spans="1:23" ht="15" customHeight="1" x14ac:dyDescent="0.25">
      <c r="A32"/>
      <c r="B32" s="147" t="s">
        <v>414</v>
      </c>
      <c r="C32" s="94">
        <v>73476</v>
      </c>
      <c r="D32" s="95">
        <f>C32/$C$33</f>
        <v>4.1784763767885168E-2</v>
      </c>
      <c r="E32" s="90">
        <v>1.8</v>
      </c>
      <c r="F32" s="94">
        <v>128</v>
      </c>
      <c r="G32" s="95">
        <f>F32/$F$33</f>
        <v>4.3968123110744708E-3</v>
      </c>
      <c r="H32" s="100">
        <v>3.4</v>
      </c>
      <c r="I32" s="94">
        <v>546</v>
      </c>
      <c r="J32" s="95">
        <f>I32/$I$33</f>
        <v>7.1814702284654537E-3</v>
      </c>
      <c r="K32" s="90">
        <v>3.2</v>
      </c>
      <c r="L32" s="198">
        <f>C32+F32+I32</f>
        <v>74150</v>
      </c>
      <c r="M32" s="199">
        <f>L32/$L$33</f>
        <v>3.97889869020987E-2</v>
      </c>
      <c r="N32" s="207">
        <v>1.8</v>
      </c>
      <c r="O32" s="202">
        <v>75306</v>
      </c>
      <c r="P32" s="203">
        <f>O32/$O$33</f>
        <v>4.0172048563230194E-2</v>
      </c>
      <c r="Q32" s="204">
        <f t="shared" si="0"/>
        <v>0.98464929753273311</v>
      </c>
    </row>
    <row r="33" spans="1:17" s="17" customFormat="1" ht="30" customHeight="1" thickBot="1" x14ac:dyDescent="0.3">
      <c r="B33" s="541" t="s">
        <v>629</v>
      </c>
      <c r="C33" s="292">
        <f>SUM(C29:C32)</f>
        <v>1758440</v>
      </c>
      <c r="D33" s="293">
        <f>SUM(D29:D32)</f>
        <v>1</v>
      </c>
      <c r="E33" s="297">
        <v>2.4</v>
      </c>
      <c r="F33" s="292">
        <f>SUM(F29:F32)</f>
        <v>29112</v>
      </c>
      <c r="G33" s="293">
        <f>SUM(G29:G32)</f>
        <v>1</v>
      </c>
      <c r="H33" s="297">
        <v>5.7</v>
      </c>
      <c r="I33" s="292">
        <f>SUM(I29:I32)</f>
        <v>76029</v>
      </c>
      <c r="J33" s="293">
        <f>SUM(J29:J32)</f>
        <v>1</v>
      </c>
      <c r="K33" s="297">
        <v>3.4</v>
      </c>
      <c r="L33" s="292">
        <f>SUM(L29:L32)</f>
        <v>1863581</v>
      </c>
      <c r="M33" s="293">
        <f>SUM(M29:M32)</f>
        <v>1</v>
      </c>
      <c r="N33" s="297">
        <v>2.5</v>
      </c>
      <c r="O33" s="292">
        <f>SUM(O29:O32)</f>
        <v>1874587</v>
      </c>
      <c r="P33" s="295">
        <f>SUM(P29:P32)</f>
        <v>1</v>
      </c>
      <c r="Q33" s="298">
        <f>L33/O33</f>
        <v>0.99412884011251546</v>
      </c>
    </row>
    <row r="35" spans="1:17" ht="15.6" x14ac:dyDescent="0.25">
      <c r="A35" s="140"/>
      <c r="B35" s="141"/>
      <c r="C35" s="133"/>
      <c r="D35" s="133"/>
      <c r="E35" s="133"/>
      <c r="F35" s="133"/>
      <c r="G35" s="133"/>
    </row>
    <row r="36" spans="1:17" x14ac:dyDescent="0.25">
      <c r="A36" s="140"/>
      <c r="B36" s="139"/>
      <c r="C36" s="133"/>
      <c r="D36" s="133"/>
      <c r="E36" s="133"/>
      <c r="F36" s="133"/>
      <c r="G36" s="133"/>
    </row>
    <row r="37" spans="1:17" x14ac:dyDescent="0.25">
      <c r="A37" s="140"/>
      <c r="B37" s="142"/>
      <c r="C37" s="143"/>
      <c r="D37" s="143"/>
      <c r="E37" s="143"/>
      <c r="F37" s="133"/>
      <c r="G37" s="133"/>
    </row>
    <row r="38" spans="1:17" x14ac:dyDescent="0.25">
      <c r="A38" s="140"/>
      <c r="B38" s="144"/>
      <c r="C38" s="133"/>
      <c r="D38" s="133"/>
      <c r="E38" s="133"/>
      <c r="F38" s="133"/>
      <c r="G38" s="133"/>
    </row>
    <row r="39" spans="1:17" x14ac:dyDescent="0.25">
      <c r="A39" s="140"/>
      <c r="B39" s="144"/>
      <c r="C39" s="133"/>
      <c r="D39" s="133"/>
      <c r="E39" s="133"/>
      <c r="F39" s="133"/>
      <c r="G39" s="133"/>
    </row>
    <row r="40" spans="1:17" x14ac:dyDescent="0.25">
      <c r="A40" s="140"/>
      <c r="B40" s="144"/>
      <c r="C40" s="133"/>
      <c r="D40" s="133"/>
      <c r="E40" s="133"/>
      <c r="F40" s="133"/>
      <c r="G40" s="133"/>
    </row>
    <row r="41" spans="1:17" x14ac:dyDescent="0.25">
      <c r="A41" s="140"/>
      <c r="B41" s="142"/>
      <c r="C41" s="143"/>
      <c r="D41" s="143"/>
      <c r="E41" s="143"/>
      <c r="F41" s="133"/>
      <c r="G41" s="133"/>
    </row>
    <row r="42" spans="1:17" x14ac:dyDescent="0.25">
      <c r="A42" s="140"/>
      <c r="B42" s="144"/>
      <c r="C42" s="133"/>
      <c r="D42" s="133"/>
      <c r="E42" s="133"/>
      <c r="F42" s="134"/>
      <c r="G42" s="133"/>
    </row>
    <row r="43" spans="1:17" x14ac:dyDescent="0.25">
      <c r="A43" s="140"/>
      <c r="B43" s="144"/>
      <c r="C43" s="133"/>
      <c r="D43" s="133"/>
      <c r="E43" s="133"/>
      <c r="F43" s="134"/>
      <c r="G43" s="133"/>
    </row>
    <row r="44" spans="1:17" x14ac:dyDescent="0.25">
      <c r="A44" s="140"/>
      <c r="B44" s="144"/>
      <c r="C44" s="133"/>
      <c r="D44" s="133"/>
      <c r="E44" s="133"/>
      <c r="F44" s="134"/>
      <c r="G44" s="133"/>
    </row>
    <row r="45" spans="1:17" x14ac:dyDescent="0.25">
      <c r="A45" s="140"/>
      <c r="B45" s="133"/>
      <c r="C45" s="133"/>
      <c r="D45" s="133"/>
      <c r="E45" s="133"/>
      <c r="F45" s="133"/>
      <c r="G45" s="133"/>
    </row>
    <row r="46" spans="1:17" x14ac:dyDescent="0.25">
      <c r="A46" s="140"/>
      <c r="B46" s="133"/>
      <c r="C46" s="133"/>
      <c r="D46" s="133"/>
      <c r="E46" s="133"/>
      <c r="F46" s="133"/>
      <c r="G46" s="133"/>
    </row>
    <row r="47" spans="1:17" x14ac:dyDescent="0.25">
      <c r="A47" s="140"/>
      <c r="B47" s="133"/>
      <c r="C47" s="133"/>
      <c r="D47" s="133"/>
      <c r="E47" s="133"/>
      <c r="F47" s="133"/>
      <c r="G47" s="133"/>
    </row>
    <row r="48" spans="1:17" x14ac:dyDescent="0.25">
      <c r="A48" s="140"/>
      <c r="B48" s="133"/>
      <c r="C48" s="133"/>
      <c r="D48" s="133"/>
      <c r="E48" s="133"/>
      <c r="F48" s="133"/>
      <c r="G48" s="133"/>
    </row>
  </sheetData>
  <mergeCells count="38">
    <mergeCell ref="O5:R5"/>
    <mergeCell ref="S5:T6"/>
    <mergeCell ref="C6:D6"/>
    <mergeCell ref="E6:F6"/>
    <mergeCell ref="G6:H6"/>
    <mergeCell ref="I6:J6"/>
    <mergeCell ref="K6:L6"/>
    <mergeCell ref="M6:N6"/>
    <mergeCell ref="O6:P6"/>
    <mergeCell ref="Q6:R6"/>
    <mergeCell ref="K7:L7"/>
    <mergeCell ref="B5:B6"/>
    <mergeCell ref="C5:H5"/>
    <mergeCell ref="I5:N5"/>
    <mergeCell ref="M7:N7"/>
    <mergeCell ref="O7:P7"/>
    <mergeCell ref="Q7:R7"/>
    <mergeCell ref="S7:T7"/>
    <mergeCell ref="C8:D8"/>
    <mergeCell ref="E8:F8"/>
    <mergeCell ref="G8:H8"/>
    <mergeCell ref="I8:J8"/>
    <mergeCell ref="K8:L8"/>
    <mergeCell ref="M8:N8"/>
    <mergeCell ref="O8:P8"/>
    <mergeCell ref="Q8:R8"/>
    <mergeCell ref="S8:T8"/>
    <mergeCell ref="C7:D7"/>
    <mergeCell ref="E7:F7"/>
    <mergeCell ref="G7:H7"/>
    <mergeCell ref="I7:J7"/>
    <mergeCell ref="O27:P27"/>
    <mergeCell ref="Q27:Q28"/>
    <mergeCell ref="B27:B28"/>
    <mergeCell ref="C27:E27"/>
    <mergeCell ref="F27:H27"/>
    <mergeCell ref="I27:K27"/>
    <mergeCell ref="L27:N27"/>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45.6640625" customWidth="1"/>
    <col min="3" max="4" width="12.6640625" customWidth="1"/>
    <col min="5" max="5" width="10.6640625" customWidth="1"/>
    <col min="6" max="7" width="12.6640625" customWidth="1"/>
    <col min="8" max="8" width="10.6640625" customWidth="1"/>
    <col min="9" max="10" width="12.6640625" customWidth="1"/>
    <col min="11" max="11" width="10.6640625" customWidth="1"/>
    <col min="12" max="12" width="12.6640625" customWidth="1"/>
    <col min="13" max="13" width="12.6640625" style="13" customWidth="1"/>
    <col min="14" max="14" width="10.6640625" style="13" customWidth="1"/>
    <col min="15" max="15" width="12.6640625" style="13" customWidth="1"/>
    <col min="16" max="16" width="12.6640625" customWidth="1"/>
    <col min="17" max="17" width="11.6640625" customWidth="1"/>
    <col min="18" max="18" width="10.6640625" customWidth="1"/>
    <col min="19" max="19" width="11.44140625" customWidth="1"/>
    <col min="20" max="23" width="10.6640625" customWidth="1"/>
  </cols>
  <sheetData>
    <row r="1" spans="1:20" x14ac:dyDescent="0.25">
      <c r="A1" s="34" t="s">
        <v>109</v>
      </c>
    </row>
    <row r="2" spans="1:20" x14ac:dyDescent="0.25">
      <c r="B2" s="1"/>
      <c r="C2" s="1"/>
      <c r="D2" s="1"/>
      <c r="E2" s="7"/>
      <c r="F2" s="7"/>
      <c r="G2" s="7"/>
      <c r="H2" s="7"/>
      <c r="I2" s="7"/>
      <c r="J2" s="7"/>
      <c r="K2" s="7"/>
    </row>
    <row r="3" spans="1:20" s="22" customFormat="1" ht="15.6" x14ac:dyDescent="0.3">
      <c r="A3" s="36" t="s">
        <v>73</v>
      </c>
      <c r="B3" s="39" t="s">
        <v>149</v>
      </c>
      <c r="C3" s="39"/>
      <c r="D3" s="39"/>
      <c r="L3" s="23"/>
      <c r="M3" s="40"/>
      <c r="N3" s="40"/>
      <c r="O3" s="38"/>
    </row>
    <row r="4" spans="1:20" ht="13.8" thickBot="1" x14ac:dyDescent="0.3">
      <c r="E4" s="14"/>
      <c r="F4" s="14"/>
      <c r="G4" s="14"/>
      <c r="H4" s="14"/>
      <c r="I4" s="14"/>
      <c r="J4" s="14"/>
      <c r="K4" s="14"/>
      <c r="O4"/>
    </row>
    <row r="5" spans="1:20" ht="20.100000000000001" customHeight="1" x14ac:dyDescent="0.25">
      <c r="A5" s="13"/>
      <c r="B5" s="758" t="s">
        <v>428</v>
      </c>
      <c r="C5" s="590" t="s">
        <v>160</v>
      </c>
      <c r="D5" s="670"/>
      <c r="E5" s="670"/>
      <c r="F5" s="670"/>
      <c r="G5" s="670"/>
      <c r="H5" s="670"/>
      <c r="I5" s="590" t="s">
        <v>162</v>
      </c>
      <c r="J5" s="671"/>
      <c r="K5" s="671"/>
      <c r="L5" s="671"/>
      <c r="M5" s="671"/>
      <c r="N5" s="671"/>
      <c r="O5" s="590" t="s">
        <v>399</v>
      </c>
      <c r="P5" s="590"/>
      <c r="Q5" s="590"/>
      <c r="R5" s="590"/>
      <c r="S5" s="767" t="s">
        <v>616</v>
      </c>
      <c r="T5" s="643"/>
    </row>
    <row r="6" spans="1:20" ht="20.100000000000001" customHeight="1" x14ac:dyDescent="0.25">
      <c r="A6" s="13"/>
      <c r="B6" s="759"/>
      <c r="C6" s="599" t="s">
        <v>165</v>
      </c>
      <c r="D6" s="601"/>
      <c r="E6" s="599" t="s">
        <v>169</v>
      </c>
      <c r="F6" s="601"/>
      <c r="G6" s="599" t="s">
        <v>168</v>
      </c>
      <c r="H6" s="601"/>
      <c r="I6" s="599" t="s">
        <v>165</v>
      </c>
      <c r="J6" s="601"/>
      <c r="K6" s="599" t="s">
        <v>169</v>
      </c>
      <c r="L6" s="601"/>
      <c r="M6" s="599" t="s">
        <v>168</v>
      </c>
      <c r="N6" s="601"/>
      <c r="O6" s="599" t="s">
        <v>165</v>
      </c>
      <c r="P6" s="601"/>
      <c r="Q6" s="599" t="s">
        <v>169</v>
      </c>
      <c r="R6" s="601"/>
      <c r="S6" s="644"/>
      <c r="T6" s="645"/>
    </row>
    <row r="7" spans="1:20" s="12" customFormat="1" ht="67.5" customHeight="1" x14ac:dyDescent="0.25">
      <c r="A7" s="37"/>
      <c r="B7" s="364" t="s">
        <v>617</v>
      </c>
      <c r="C7" s="576" t="s">
        <v>632</v>
      </c>
      <c r="D7" s="601"/>
      <c r="E7" s="604" t="s">
        <v>544</v>
      </c>
      <c r="F7" s="605"/>
      <c r="G7" s="628" t="s">
        <v>194</v>
      </c>
      <c r="H7" s="628"/>
      <c r="I7" s="576" t="s">
        <v>565</v>
      </c>
      <c r="J7" s="627"/>
      <c r="K7" s="576" t="s">
        <v>122</v>
      </c>
      <c r="L7" s="576"/>
      <c r="M7" s="628" t="s">
        <v>194</v>
      </c>
      <c r="N7" s="628"/>
      <c r="O7" s="576" t="s">
        <v>401</v>
      </c>
      <c r="P7" s="601"/>
      <c r="Q7" s="576" t="s">
        <v>122</v>
      </c>
      <c r="R7" s="601"/>
      <c r="S7" s="620" t="s">
        <v>620</v>
      </c>
      <c r="T7" s="621"/>
    </row>
    <row r="8" spans="1:20" s="12" customFormat="1" ht="30" customHeight="1" thickBot="1" x14ac:dyDescent="0.3">
      <c r="A8" s="37"/>
      <c r="B8" s="365" t="s">
        <v>631</v>
      </c>
      <c r="C8" s="584" t="s">
        <v>117</v>
      </c>
      <c r="D8" s="622"/>
      <c r="E8" s="610">
        <v>1</v>
      </c>
      <c r="F8" s="622"/>
      <c r="G8" s="619" t="s">
        <v>180</v>
      </c>
      <c r="H8" s="619"/>
      <c r="I8" s="584" t="s">
        <v>117</v>
      </c>
      <c r="J8" s="622"/>
      <c r="K8" s="610">
        <v>1</v>
      </c>
      <c r="L8" s="622"/>
      <c r="M8" s="619" t="s">
        <v>179</v>
      </c>
      <c r="N8" s="619"/>
      <c r="O8" s="584" t="s">
        <v>121</v>
      </c>
      <c r="P8" s="623"/>
      <c r="Q8" s="610">
        <v>1</v>
      </c>
      <c r="R8" s="622"/>
      <c r="S8" s="625" t="s">
        <v>619</v>
      </c>
      <c r="T8" s="629"/>
    </row>
    <row r="9" spans="1:20" s="12" customFormat="1" ht="21.9" customHeight="1" x14ac:dyDescent="0.25">
      <c r="A9" s="35"/>
      <c r="O9" s="37"/>
    </row>
    <row r="10" spans="1:20" s="17" customFormat="1" ht="15" customHeight="1" x14ac:dyDescent="0.3">
      <c r="B10" s="339" t="s">
        <v>531</v>
      </c>
      <c r="C10" s="27"/>
      <c r="D10" s="339" t="s">
        <v>532</v>
      </c>
      <c r="F10" s="27"/>
    </row>
    <row r="11" spans="1:20" s="17" customFormat="1" ht="15" customHeight="1" x14ac:dyDescent="0.25">
      <c r="B11" s="27"/>
      <c r="C11" s="27"/>
      <c r="D11" s="27"/>
      <c r="F11" s="27"/>
    </row>
    <row r="12" spans="1:20" s="17" customFormat="1" ht="15" customHeight="1" x14ac:dyDescent="0.25">
      <c r="A12" s="62"/>
      <c r="B12" s="62" t="s">
        <v>24</v>
      </c>
      <c r="C12" s="27"/>
      <c r="D12" s="369" t="s">
        <v>503</v>
      </c>
      <c r="F12" s="27"/>
    </row>
    <row r="13" spans="1:20" s="17" customFormat="1" ht="15" customHeight="1" x14ac:dyDescent="0.25">
      <c r="B13" s="67" t="s">
        <v>0</v>
      </c>
      <c r="D13" s="369" t="s">
        <v>510</v>
      </c>
      <c r="F13" s="63"/>
    </row>
    <row r="14" spans="1:20" s="17" customFormat="1" ht="15" customHeight="1" x14ac:dyDescent="0.25">
      <c r="B14" s="67" t="s">
        <v>36</v>
      </c>
      <c r="D14" s="369" t="s">
        <v>505</v>
      </c>
      <c r="F14" s="66"/>
    </row>
    <row r="15" spans="1:20" s="17" customFormat="1" ht="15" customHeight="1" x14ac:dyDescent="0.25">
      <c r="A15" s="129"/>
      <c r="B15" s="67" t="s">
        <v>69</v>
      </c>
      <c r="D15" s="356" t="s">
        <v>495</v>
      </c>
      <c r="F15" s="65"/>
    </row>
    <row r="16" spans="1:20" s="17" customFormat="1" ht="15" customHeight="1" x14ac:dyDescent="0.3">
      <c r="A16" s="14"/>
      <c r="B16" s="60" t="s">
        <v>35</v>
      </c>
      <c r="D16" s="356" t="s">
        <v>626</v>
      </c>
      <c r="F16" s="65"/>
    </row>
    <row r="17" spans="1:23" s="17" customFormat="1" ht="15" customHeight="1" x14ac:dyDescent="0.25">
      <c r="A17" s="129"/>
      <c r="B17" s="60" t="s">
        <v>22</v>
      </c>
      <c r="D17" s="356" t="s">
        <v>518</v>
      </c>
      <c r="E17" s="60"/>
      <c r="F17" s="65"/>
    </row>
    <row r="18" spans="1:23" s="17" customFormat="1" ht="15" customHeight="1" x14ac:dyDescent="0.25">
      <c r="B18" s="60" t="s">
        <v>32</v>
      </c>
      <c r="E18" s="60"/>
      <c r="F18" s="65"/>
    </row>
    <row r="19" spans="1:23" s="17" customFormat="1" ht="15" customHeight="1" x14ac:dyDescent="0.25">
      <c r="B19" s="117" t="s">
        <v>70</v>
      </c>
      <c r="F19" s="65"/>
    </row>
    <row r="20" spans="1:23" s="17" customFormat="1" ht="15" customHeight="1" x14ac:dyDescent="0.25">
      <c r="A20" s="14"/>
      <c r="B20" s="67" t="s">
        <v>0</v>
      </c>
      <c r="E20" s="60"/>
      <c r="F20" s="65"/>
    </row>
    <row r="21" spans="1:23" s="17" customFormat="1" ht="15" customHeight="1" x14ac:dyDescent="0.25">
      <c r="A21" s="14"/>
      <c r="B21" s="60" t="s">
        <v>75</v>
      </c>
      <c r="E21" s="60"/>
      <c r="F21" s="65"/>
    </row>
    <row r="22" spans="1:23" s="17" customFormat="1" ht="15" customHeight="1" x14ac:dyDescent="0.25">
      <c r="A22" s="14"/>
      <c r="B22" s="60" t="s">
        <v>72</v>
      </c>
      <c r="E22" s="60"/>
      <c r="F22" s="65"/>
    </row>
    <row r="23" spans="1:23" s="17" customFormat="1" ht="15" customHeight="1" x14ac:dyDescent="0.25">
      <c r="B23" s="67"/>
      <c r="E23" s="60"/>
      <c r="F23" s="65"/>
    </row>
    <row r="24" spans="1:23" s="17" customFormat="1" x14ac:dyDescent="0.25">
      <c r="A24" s="49"/>
      <c r="O24" s="49"/>
    </row>
    <row r="25" spans="1:23" s="17" customFormat="1" ht="15.6" x14ac:dyDescent="0.25">
      <c r="A25" s="49"/>
      <c r="B25" s="371" t="s">
        <v>534</v>
      </c>
      <c r="C25" s="27"/>
      <c r="D25" s="27"/>
      <c r="E25" s="27"/>
      <c r="F25" s="27"/>
      <c r="G25" s="27"/>
      <c r="H25" s="27"/>
      <c r="I25" s="27"/>
      <c r="J25" s="27"/>
      <c r="K25" s="27"/>
      <c r="L25" s="27"/>
      <c r="S25" s="49"/>
      <c r="T25" s="49"/>
      <c r="U25" s="49"/>
      <c r="V25" s="49"/>
      <c r="W25" s="49"/>
    </row>
    <row r="26" spans="1:23" ht="13.8" thickBot="1" x14ac:dyDescent="0.3">
      <c r="M26"/>
      <c r="N26"/>
      <c r="O26"/>
    </row>
    <row r="27" spans="1:23" ht="30" customHeight="1" x14ac:dyDescent="0.25">
      <c r="A27"/>
      <c r="B27" s="763" t="s">
        <v>428</v>
      </c>
      <c r="C27" s="616" t="s">
        <v>196</v>
      </c>
      <c r="D27" s="616"/>
      <c r="E27" s="617"/>
      <c r="F27" s="618" t="s">
        <v>177</v>
      </c>
      <c r="G27" s="618"/>
      <c r="H27" s="618"/>
      <c r="I27" s="616" t="s">
        <v>176</v>
      </c>
      <c r="J27" s="616"/>
      <c r="K27" s="616"/>
      <c r="L27" s="618" t="s">
        <v>162</v>
      </c>
      <c r="M27" s="578"/>
      <c r="N27" s="578"/>
      <c r="O27" s="611" t="s">
        <v>399</v>
      </c>
      <c r="P27" s="611"/>
      <c r="Q27" s="639" t="s">
        <v>616</v>
      </c>
    </row>
    <row r="28" spans="1:23" ht="30" customHeight="1" x14ac:dyDescent="0.25">
      <c r="A28"/>
      <c r="B28" s="764"/>
      <c r="C28" s="340" t="s">
        <v>633</v>
      </c>
      <c r="D28" s="20" t="s">
        <v>427</v>
      </c>
      <c r="E28" s="20" t="s">
        <v>168</v>
      </c>
      <c r="F28" s="340" t="s">
        <v>633</v>
      </c>
      <c r="G28" s="20" t="s">
        <v>427</v>
      </c>
      <c r="H28" s="20" t="s">
        <v>168</v>
      </c>
      <c r="I28" s="340" t="s">
        <v>633</v>
      </c>
      <c r="J28" s="20" t="s">
        <v>427</v>
      </c>
      <c r="K28" s="20" t="s">
        <v>168</v>
      </c>
      <c r="L28" s="340" t="s">
        <v>633</v>
      </c>
      <c r="M28" s="20" t="s">
        <v>427</v>
      </c>
      <c r="N28" s="20" t="s">
        <v>168</v>
      </c>
      <c r="O28" s="340" t="s">
        <v>633</v>
      </c>
      <c r="P28" s="20" t="s">
        <v>427</v>
      </c>
      <c r="Q28" s="640"/>
    </row>
    <row r="29" spans="1:23" ht="15" customHeight="1" x14ac:dyDescent="0.25">
      <c r="A29"/>
      <c r="B29" s="147" t="s">
        <v>416</v>
      </c>
      <c r="C29" s="94">
        <v>2750</v>
      </c>
      <c r="D29" s="95">
        <f>C29/$C$40</f>
        <v>1.1009199286924154E-3</v>
      </c>
      <c r="E29" s="100">
        <v>3.4</v>
      </c>
      <c r="F29" s="94">
        <v>425</v>
      </c>
      <c r="G29" s="95">
        <f>F29/$F$40</f>
        <v>1.666679738664617E-3</v>
      </c>
      <c r="H29" s="100">
        <v>4.8</v>
      </c>
      <c r="I29" s="94">
        <v>573</v>
      </c>
      <c r="J29" s="95">
        <f>I29/$I$40</f>
        <v>2.657280391774952E-3</v>
      </c>
      <c r="K29" s="100">
        <v>4.5999999999999996</v>
      </c>
      <c r="L29" s="198">
        <f>C29+F29+I29</f>
        <v>3748</v>
      </c>
      <c r="M29" s="199">
        <f>L29/$L$40</f>
        <v>1.2625722450373804E-3</v>
      </c>
      <c r="N29" s="207">
        <v>3.8</v>
      </c>
      <c r="O29" s="202">
        <v>3773</v>
      </c>
      <c r="P29" s="203">
        <f>O29/$O$40</f>
        <v>1.2640696005499859E-3</v>
      </c>
      <c r="Q29" s="204">
        <f t="shared" ref="Q29:Q34" si="0">L29/O29</f>
        <v>0.99337397296580965</v>
      </c>
    </row>
    <row r="30" spans="1:23" ht="15" customHeight="1" x14ac:dyDescent="0.25">
      <c r="A30"/>
      <c r="B30" s="147" t="s">
        <v>417</v>
      </c>
      <c r="C30" s="94">
        <v>196087</v>
      </c>
      <c r="D30" s="95">
        <f t="shared" ref="D30:D39" si="1">C30/$C$40</f>
        <v>7.8500394930003506E-2</v>
      </c>
      <c r="E30" s="100">
        <v>2</v>
      </c>
      <c r="F30" s="94">
        <v>1922</v>
      </c>
      <c r="G30" s="95">
        <f t="shared" ref="G30:G39" si="2">F30/$F$40</f>
        <v>7.5373140181491617E-3</v>
      </c>
      <c r="H30" s="100">
        <v>4</v>
      </c>
      <c r="I30" s="94">
        <v>5944</v>
      </c>
      <c r="J30" s="95">
        <f t="shared" ref="J30:J39" si="3">I30/$I$40</f>
        <v>2.7565226263019747E-2</v>
      </c>
      <c r="K30" s="100">
        <v>2.5</v>
      </c>
      <c r="L30" s="198">
        <f>C30+F30+I30</f>
        <v>203953</v>
      </c>
      <c r="M30" s="199">
        <f t="shared" ref="M30:M39" si="4">L30/$L$40</f>
        <v>6.8704748423721665E-2</v>
      </c>
      <c r="N30" s="207">
        <v>2</v>
      </c>
      <c r="O30" s="202">
        <v>204544</v>
      </c>
      <c r="P30" s="203">
        <f t="shared" ref="P30:P39" si="5">O30/$O$40</f>
        <v>6.8528452789529903E-2</v>
      </c>
      <c r="Q30" s="204">
        <f t="shared" si="0"/>
        <v>0.99711064612015021</v>
      </c>
    </row>
    <row r="31" spans="1:23" ht="15" customHeight="1" x14ac:dyDescent="0.25">
      <c r="A31"/>
      <c r="B31" s="147" t="s">
        <v>418</v>
      </c>
      <c r="C31" s="94">
        <v>120747</v>
      </c>
      <c r="D31" s="95">
        <f t="shared" si="1"/>
        <v>4.8339192229026572E-2</v>
      </c>
      <c r="E31" s="90">
        <v>1.7</v>
      </c>
      <c r="F31" s="94">
        <v>924</v>
      </c>
      <c r="G31" s="95">
        <f t="shared" si="2"/>
        <v>3.6235578318261318E-3</v>
      </c>
      <c r="H31" s="100">
        <v>4.9000000000000004</v>
      </c>
      <c r="I31" s="94">
        <v>4462</v>
      </c>
      <c r="J31" s="95">
        <f t="shared" si="3"/>
        <v>2.0692469647643694E-2</v>
      </c>
      <c r="K31" s="90">
        <v>2.4</v>
      </c>
      <c r="L31" s="198">
        <f>C31+F31+I31</f>
        <v>126133</v>
      </c>
      <c r="M31" s="199">
        <f t="shared" si="4"/>
        <v>4.2489867925106693E-2</v>
      </c>
      <c r="N31" s="207">
        <v>1.8</v>
      </c>
      <c r="O31" s="202">
        <v>126817</v>
      </c>
      <c r="P31" s="203">
        <f t="shared" si="5"/>
        <v>4.2487546921003858E-2</v>
      </c>
      <c r="Q31" s="204">
        <f t="shared" si="0"/>
        <v>0.99460640134997669</v>
      </c>
    </row>
    <row r="32" spans="1:23" ht="15" customHeight="1" x14ac:dyDescent="0.25">
      <c r="A32"/>
      <c r="B32" s="147" t="s">
        <v>419</v>
      </c>
      <c r="C32" s="94">
        <v>112661</v>
      </c>
      <c r="D32" s="95">
        <f t="shared" si="1"/>
        <v>4.5102087304151349E-2</v>
      </c>
      <c r="E32" s="90">
        <v>2</v>
      </c>
      <c r="F32" s="94">
        <v>993</v>
      </c>
      <c r="G32" s="95">
        <f t="shared" si="2"/>
        <v>3.8941481893975641E-3</v>
      </c>
      <c r="H32" s="100">
        <v>3.7</v>
      </c>
      <c r="I32" s="94">
        <v>1487</v>
      </c>
      <c r="J32" s="95">
        <f t="shared" si="3"/>
        <v>6.8959440533496574E-3</v>
      </c>
      <c r="K32" s="90">
        <v>2.9</v>
      </c>
      <c r="L32" s="198">
        <f>C32+F32+I32</f>
        <v>115141</v>
      </c>
      <c r="M32" s="199">
        <f t="shared" si="4"/>
        <v>3.878704131959685E-2</v>
      </c>
      <c r="N32" s="207">
        <v>2</v>
      </c>
      <c r="O32" s="202">
        <v>115195</v>
      </c>
      <c r="P32" s="203">
        <f t="shared" si="5"/>
        <v>3.8593823916076228E-2</v>
      </c>
      <c r="Q32" s="204">
        <f t="shared" si="0"/>
        <v>0.99953122965406482</v>
      </c>
    </row>
    <row r="33" spans="1:17" ht="15" customHeight="1" x14ac:dyDescent="0.25">
      <c r="A33"/>
      <c r="B33" s="147" t="s">
        <v>421</v>
      </c>
      <c r="C33" s="94">
        <v>68345</v>
      </c>
      <c r="D33" s="95">
        <f t="shared" si="1"/>
        <v>2.7360862736902955E-2</v>
      </c>
      <c r="E33" s="90">
        <v>3.3</v>
      </c>
      <c r="F33" s="94">
        <v>38346</v>
      </c>
      <c r="G33" s="95">
        <f t="shared" si="2"/>
        <v>0.15037765002078449</v>
      </c>
      <c r="H33" s="100">
        <v>4.7</v>
      </c>
      <c r="I33" s="94">
        <v>36574</v>
      </c>
      <c r="J33" s="95">
        <f t="shared" si="3"/>
        <v>0.16961147128931431</v>
      </c>
      <c r="K33" s="90">
        <v>3.6</v>
      </c>
      <c r="L33" s="198">
        <f>C33+F33+I33</f>
        <v>143265</v>
      </c>
      <c r="M33" s="199">
        <f t="shared" si="4"/>
        <v>4.8261049275688445E-2</v>
      </c>
      <c r="N33" s="207">
        <v>3.7</v>
      </c>
      <c r="O33" s="202">
        <v>144757</v>
      </c>
      <c r="P33" s="203">
        <f t="shared" si="5"/>
        <v>4.8497991827939124E-2</v>
      </c>
      <c r="Q33" s="204">
        <f t="shared" si="0"/>
        <v>0.98969307183763133</v>
      </c>
    </row>
    <row r="34" spans="1:17" ht="15" customHeight="1" x14ac:dyDescent="0.25">
      <c r="A34"/>
      <c r="B34" s="147" t="s">
        <v>420</v>
      </c>
      <c r="C34" s="94">
        <v>279393</v>
      </c>
      <c r="D34" s="95">
        <f t="shared" si="1"/>
        <v>0.11185066241351273</v>
      </c>
      <c r="E34" s="90">
        <v>2.5</v>
      </c>
      <c r="F34" s="94">
        <v>21338</v>
      </c>
      <c r="G34" s="95">
        <f t="shared" si="2"/>
        <v>8.3679087679119052E-2</v>
      </c>
      <c r="H34" s="100">
        <v>4.4000000000000004</v>
      </c>
      <c r="I34" s="94">
        <v>21119</v>
      </c>
      <c r="J34" s="95">
        <f t="shared" si="3"/>
        <v>9.7939100512906122E-2</v>
      </c>
      <c r="K34" s="90">
        <v>4.4000000000000004</v>
      </c>
      <c r="L34" s="198">
        <f t="shared" ref="L34:L39" si="6">C34+F34+I34</f>
        <v>321850</v>
      </c>
      <c r="M34" s="199">
        <f t="shared" si="4"/>
        <v>0.10842019131944526</v>
      </c>
      <c r="N34" s="207">
        <v>2.7</v>
      </c>
      <c r="O34" s="202">
        <v>324335</v>
      </c>
      <c r="P34" s="203">
        <f t="shared" si="5"/>
        <v>0.1086620763038377</v>
      </c>
      <c r="Q34" s="204">
        <f t="shared" si="0"/>
        <v>0.99233816886860804</v>
      </c>
    </row>
    <row r="35" spans="1:17" ht="15" customHeight="1" x14ac:dyDescent="0.25">
      <c r="A35"/>
      <c r="B35" s="147" t="s">
        <v>422</v>
      </c>
      <c r="C35" s="94">
        <v>534858</v>
      </c>
      <c r="D35" s="95">
        <f t="shared" si="1"/>
        <v>0.21412212044384288</v>
      </c>
      <c r="E35" s="90">
        <v>2.6</v>
      </c>
      <c r="F35" s="94">
        <v>18751</v>
      </c>
      <c r="G35" s="95">
        <f t="shared" si="2"/>
        <v>7.3533910069882899E-2</v>
      </c>
      <c r="H35" s="100">
        <v>4.7</v>
      </c>
      <c r="I35" s="94">
        <v>20637</v>
      </c>
      <c r="J35" s="95">
        <f t="shared" si="3"/>
        <v>9.5703831492250757E-2</v>
      </c>
      <c r="K35" s="100">
        <v>3.5</v>
      </c>
      <c r="L35" s="198">
        <f t="shared" si="6"/>
        <v>574246</v>
      </c>
      <c r="M35" s="199">
        <f t="shared" si="4"/>
        <v>0.19344371969683444</v>
      </c>
      <c r="N35" s="207">
        <v>2.7</v>
      </c>
      <c r="O35" s="202">
        <v>576344</v>
      </c>
      <c r="P35" s="203">
        <f t="shared" si="5"/>
        <v>0.19309274578833316</v>
      </c>
      <c r="Q35" s="204">
        <f t="shared" ref="Q35:Q39" si="7">L35/O35</f>
        <v>0.99635981288952435</v>
      </c>
    </row>
    <row r="36" spans="1:17" ht="15" customHeight="1" x14ac:dyDescent="0.25">
      <c r="A36"/>
      <c r="B36" s="147" t="s">
        <v>423</v>
      </c>
      <c r="C36" s="94">
        <v>226095</v>
      </c>
      <c r="D36" s="95">
        <f t="shared" si="1"/>
        <v>9.0513633191895149E-2</v>
      </c>
      <c r="E36" s="90">
        <v>3.3</v>
      </c>
      <c r="F36" s="94">
        <v>58489</v>
      </c>
      <c r="G36" s="95">
        <f t="shared" si="2"/>
        <v>0.22937042643471714</v>
      </c>
      <c r="H36" s="100">
        <v>4.7</v>
      </c>
      <c r="I36" s="94">
        <v>48098</v>
      </c>
      <c r="J36" s="95">
        <f t="shared" si="3"/>
        <v>0.22305387833087548</v>
      </c>
      <c r="K36" s="100">
        <v>3.8</v>
      </c>
      <c r="L36" s="198">
        <f t="shared" si="6"/>
        <v>332682</v>
      </c>
      <c r="M36" s="199">
        <f t="shared" si="4"/>
        <v>0.11206911942996951</v>
      </c>
      <c r="N36" s="207">
        <v>3.6</v>
      </c>
      <c r="O36" s="202">
        <v>334953</v>
      </c>
      <c r="P36" s="203">
        <f t="shared" si="5"/>
        <v>0.11221942881341622</v>
      </c>
      <c r="Q36" s="204">
        <f t="shared" si="7"/>
        <v>0.99321994429069149</v>
      </c>
    </row>
    <row r="37" spans="1:17" ht="15" customHeight="1" x14ac:dyDescent="0.25">
      <c r="A37"/>
      <c r="B37" s="147" t="s">
        <v>424</v>
      </c>
      <c r="C37" s="94">
        <v>691906</v>
      </c>
      <c r="D37" s="95">
        <f t="shared" si="1"/>
        <v>0.27699385606612886</v>
      </c>
      <c r="E37" s="90">
        <v>2.2999999999999998</v>
      </c>
      <c r="F37" s="94">
        <v>49144</v>
      </c>
      <c r="G37" s="95">
        <f t="shared" si="2"/>
        <v>0.19272308018102102</v>
      </c>
      <c r="H37" s="100">
        <v>4.7</v>
      </c>
      <c r="I37" s="94">
        <v>40516</v>
      </c>
      <c r="J37" s="95">
        <f t="shared" si="3"/>
        <v>0.18789244738770325</v>
      </c>
      <c r="K37" s="100">
        <v>3.7</v>
      </c>
      <c r="L37" s="198">
        <f t="shared" si="6"/>
        <v>781566</v>
      </c>
      <c r="M37" s="199">
        <f t="shared" si="4"/>
        <v>0.26328269457440906</v>
      </c>
      <c r="N37" s="207">
        <v>2.5</v>
      </c>
      <c r="O37" s="202">
        <v>785552</v>
      </c>
      <c r="P37" s="203">
        <f t="shared" si="5"/>
        <v>0.26318378024151667</v>
      </c>
      <c r="Q37" s="204">
        <f t="shared" si="7"/>
        <v>0.99492586105057335</v>
      </c>
    </row>
    <row r="38" spans="1:17" ht="15" customHeight="1" x14ac:dyDescent="0.25">
      <c r="A38"/>
      <c r="B38" s="147" t="s">
        <v>425</v>
      </c>
      <c r="C38" s="94">
        <v>60330</v>
      </c>
      <c r="D38" s="95">
        <f t="shared" si="1"/>
        <v>2.4152181562913971E-2</v>
      </c>
      <c r="E38" s="90">
        <v>2.7</v>
      </c>
      <c r="F38" s="94">
        <v>30480</v>
      </c>
      <c r="G38" s="95">
        <f t="shared" si="2"/>
        <v>0.11953034925764124</v>
      </c>
      <c r="H38" s="100">
        <v>4.3</v>
      </c>
      <c r="I38" s="94">
        <v>14405</v>
      </c>
      <c r="J38" s="95">
        <f t="shared" si="3"/>
        <v>6.6803008801951461E-2</v>
      </c>
      <c r="K38" s="100">
        <v>3.7</v>
      </c>
      <c r="L38" s="198">
        <f t="shared" si="6"/>
        <v>105215</v>
      </c>
      <c r="M38" s="199">
        <f t="shared" si="4"/>
        <v>3.5443313436928484E-2</v>
      </c>
      <c r="N38" s="207">
        <v>3.3</v>
      </c>
      <c r="O38" s="202">
        <v>105651</v>
      </c>
      <c r="P38" s="203">
        <f t="shared" si="5"/>
        <v>3.5396294028016577E-2</v>
      </c>
      <c r="Q38" s="204">
        <f t="shared" si="7"/>
        <v>0.9958732051755308</v>
      </c>
    </row>
    <row r="39" spans="1:17" ht="15" customHeight="1" x14ac:dyDescent="0.25">
      <c r="A39"/>
      <c r="B39" s="147" t="s">
        <v>426</v>
      </c>
      <c r="C39" s="94">
        <v>204739</v>
      </c>
      <c r="D39" s="95">
        <f t="shared" si="1"/>
        <v>8.1964089192929607E-2</v>
      </c>
      <c r="E39" s="90">
        <v>2.7</v>
      </c>
      <c r="F39" s="94">
        <v>34186</v>
      </c>
      <c r="G39" s="95">
        <f t="shared" si="2"/>
        <v>0.13406379657879669</v>
      </c>
      <c r="H39" s="100">
        <v>4.5999999999999996</v>
      </c>
      <c r="I39" s="94">
        <v>21819</v>
      </c>
      <c r="J39" s="95">
        <f t="shared" si="3"/>
        <v>0.1011853418292106</v>
      </c>
      <c r="K39" s="100">
        <v>3.8</v>
      </c>
      <c r="L39" s="198">
        <f t="shared" si="6"/>
        <v>260744</v>
      </c>
      <c r="M39" s="199">
        <f t="shared" si="4"/>
        <v>8.7835682353262196E-2</v>
      </c>
      <c r="N39" s="207">
        <v>3</v>
      </c>
      <c r="O39" s="202">
        <v>262883</v>
      </c>
      <c r="P39" s="203">
        <f t="shared" si="5"/>
        <v>8.8073789769780531E-2</v>
      </c>
      <c r="Q39" s="204">
        <f t="shared" si="7"/>
        <v>0.9918633004036016</v>
      </c>
    </row>
    <row r="40" spans="1:17" s="17" customFormat="1" ht="30" customHeight="1" thickBot="1" x14ac:dyDescent="0.3">
      <c r="B40" s="541" t="s">
        <v>631</v>
      </c>
      <c r="C40" s="292">
        <f>SUM(C29:C39)</f>
        <v>2497911</v>
      </c>
      <c r="D40" s="293">
        <f>SUM(D29:D39)</f>
        <v>1.0000000000000002</v>
      </c>
      <c r="E40" s="297">
        <v>2.5</v>
      </c>
      <c r="F40" s="292">
        <f>SUM(F29:F39)</f>
        <v>254998</v>
      </c>
      <c r="G40" s="293">
        <f>SUM(G29:G39)</f>
        <v>1</v>
      </c>
      <c r="H40" s="297">
        <v>4.5999999999999996</v>
      </c>
      <c r="I40" s="292">
        <f>SUM(I29:I39)</f>
        <v>215634</v>
      </c>
      <c r="J40" s="293">
        <f>SUM(J29:J39)</f>
        <v>1</v>
      </c>
      <c r="K40" s="297">
        <v>3.6</v>
      </c>
      <c r="L40" s="292">
        <f>SUM(L29:L39)</f>
        <v>2968543</v>
      </c>
      <c r="M40" s="293">
        <f>SUM(M29:M39)</f>
        <v>1</v>
      </c>
      <c r="N40" s="297">
        <v>2.7</v>
      </c>
      <c r="O40" s="292">
        <f>SUM(O29:O39)</f>
        <v>2984804</v>
      </c>
      <c r="P40" s="295">
        <f>SUM(P29:P39)</f>
        <v>0.99999999999999989</v>
      </c>
      <c r="Q40" s="298">
        <f>L40/O40</f>
        <v>0.99455207109076504</v>
      </c>
    </row>
    <row r="42" spans="1:17" ht="15.6" x14ac:dyDescent="0.25">
      <c r="A42" s="140"/>
      <c r="B42" s="141"/>
      <c r="C42" s="133"/>
      <c r="D42" s="133"/>
      <c r="E42" s="133"/>
      <c r="F42" s="133"/>
      <c r="G42" s="133"/>
    </row>
    <row r="43" spans="1:17" x14ac:dyDescent="0.25">
      <c r="A43" s="140"/>
      <c r="B43" s="139"/>
      <c r="C43" s="133"/>
      <c r="D43" s="133"/>
      <c r="E43" s="133"/>
      <c r="F43" s="133"/>
      <c r="G43" s="133"/>
    </row>
    <row r="44" spans="1:17" x14ac:dyDescent="0.25">
      <c r="A44" s="140"/>
      <c r="B44" s="142"/>
      <c r="C44" s="143"/>
      <c r="D44" s="143"/>
      <c r="E44" s="143"/>
      <c r="F44" s="133"/>
      <c r="G44" s="133"/>
    </row>
    <row r="45" spans="1:17" x14ac:dyDescent="0.25">
      <c r="A45" s="140"/>
      <c r="B45" s="144"/>
      <c r="C45" s="133"/>
      <c r="D45" s="133"/>
      <c r="E45" s="133"/>
      <c r="F45" s="133"/>
      <c r="G45" s="133"/>
    </row>
    <row r="46" spans="1:17" x14ac:dyDescent="0.25">
      <c r="A46" s="140"/>
      <c r="B46" s="144"/>
      <c r="C46" s="133"/>
      <c r="D46" s="133"/>
      <c r="E46" s="133"/>
      <c r="F46" s="133"/>
      <c r="G46" s="133"/>
    </row>
    <row r="47" spans="1:17" x14ac:dyDescent="0.25">
      <c r="A47" s="140"/>
      <c r="B47" s="144"/>
      <c r="C47" s="133"/>
      <c r="D47" s="133"/>
      <c r="E47" s="133"/>
      <c r="F47" s="133"/>
      <c r="G47" s="133"/>
    </row>
    <row r="48" spans="1:17" x14ac:dyDescent="0.25">
      <c r="A48" s="140"/>
      <c r="B48" s="142"/>
      <c r="C48" s="143"/>
      <c r="D48" s="143"/>
      <c r="E48" s="143"/>
      <c r="F48" s="133"/>
      <c r="G48" s="133"/>
    </row>
    <row r="49" spans="1:7" x14ac:dyDescent="0.25">
      <c r="A49" s="140"/>
      <c r="B49" s="144"/>
      <c r="C49" s="133"/>
      <c r="D49" s="133"/>
      <c r="E49" s="133"/>
      <c r="F49" s="134"/>
      <c r="G49" s="133"/>
    </row>
    <row r="50" spans="1:7" x14ac:dyDescent="0.25">
      <c r="A50" s="140"/>
      <c r="B50" s="144"/>
      <c r="C50" s="133"/>
      <c r="D50" s="133"/>
      <c r="E50" s="133"/>
      <c r="F50" s="134"/>
      <c r="G50" s="133"/>
    </row>
    <row r="51" spans="1:7" x14ac:dyDescent="0.25">
      <c r="A51" s="140"/>
      <c r="B51" s="144"/>
      <c r="C51" s="133"/>
      <c r="D51" s="133"/>
      <c r="E51" s="133"/>
      <c r="F51" s="134"/>
      <c r="G51" s="133"/>
    </row>
    <row r="52" spans="1:7" x14ac:dyDescent="0.25">
      <c r="A52" s="140"/>
      <c r="B52" s="133"/>
      <c r="C52" s="133"/>
      <c r="D52" s="133"/>
      <c r="E52" s="133"/>
      <c r="F52" s="133"/>
      <c r="G52" s="133"/>
    </row>
    <row r="53" spans="1:7" x14ac:dyDescent="0.25">
      <c r="A53" s="140"/>
      <c r="B53" s="133"/>
      <c r="C53" s="133"/>
      <c r="D53" s="133"/>
      <c r="E53" s="133"/>
      <c r="F53" s="133"/>
      <c r="G53" s="133"/>
    </row>
    <row r="54" spans="1:7" x14ac:dyDescent="0.25">
      <c r="A54" s="140"/>
      <c r="B54" s="133"/>
      <c r="C54" s="133"/>
      <c r="D54" s="133"/>
      <c r="E54" s="133"/>
      <c r="F54" s="133"/>
      <c r="G54" s="133"/>
    </row>
    <row r="55" spans="1:7" x14ac:dyDescent="0.25">
      <c r="A55" s="140"/>
      <c r="B55" s="133"/>
      <c r="C55" s="133"/>
      <c r="D55" s="133"/>
      <c r="E55" s="133"/>
      <c r="F55" s="133"/>
      <c r="G55" s="133"/>
    </row>
  </sheetData>
  <mergeCells count="38">
    <mergeCell ref="O5:R5"/>
    <mergeCell ref="S5:T6"/>
    <mergeCell ref="C6:D6"/>
    <mergeCell ref="E6:F6"/>
    <mergeCell ref="G6:H6"/>
    <mergeCell ref="I6:J6"/>
    <mergeCell ref="K6:L6"/>
    <mergeCell ref="M6:N6"/>
    <mergeCell ref="O6:P6"/>
    <mergeCell ref="Q6:R6"/>
    <mergeCell ref="K7:L7"/>
    <mergeCell ref="B5:B6"/>
    <mergeCell ref="C5:H5"/>
    <mergeCell ref="I5:N5"/>
    <mergeCell ref="M7:N7"/>
    <mergeCell ref="O7:P7"/>
    <mergeCell ref="Q7:R7"/>
    <mergeCell ref="S7:T7"/>
    <mergeCell ref="C8:D8"/>
    <mergeCell ref="E8:F8"/>
    <mergeCell ref="G8:H8"/>
    <mergeCell ref="I8:J8"/>
    <mergeCell ref="K8:L8"/>
    <mergeCell ref="M8:N8"/>
    <mergeCell ref="O8:P8"/>
    <mergeCell ref="Q8:R8"/>
    <mergeCell ref="S8:T8"/>
    <mergeCell ref="C7:D7"/>
    <mergeCell ref="E7:F7"/>
    <mergeCell ref="G7:H7"/>
    <mergeCell ref="I7:J7"/>
    <mergeCell ref="O27:P27"/>
    <mergeCell ref="Q27:Q28"/>
    <mergeCell ref="B27:B28"/>
    <mergeCell ref="C27:E27"/>
    <mergeCell ref="F27:H27"/>
    <mergeCell ref="I27:K27"/>
    <mergeCell ref="L27:N27"/>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2.6640625" style="35" bestFit="1" customWidth="1"/>
    <col min="2" max="2" width="45.6640625" customWidth="1"/>
    <col min="3" max="3" width="11.33203125" customWidth="1"/>
    <col min="4" max="5" width="10.6640625" customWidth="1"/>
    <col min="6" max="6" width="11.33203125" customWidth="1"/>
    <col min="7" max="8" width="10.6640625" customWidth="1"/>
    <col min="9" max="9" width="11.33203125" customWidth="1"/>
    <col min="10" max="11" width="10.6640625" customWidth="1"/>
    <col min="12" max="12" width="11.33203125" customWidth="1"/>
    <col min="13" max="14" width="10.6640625" style="13" customWidth="1"/>
    <col min="15" max="15" width="11.33203125" style="13" customWidth="1"/>
    <col min="16" max="16" width="10.6640625" customWidth="1"/>
    <col min="17" max="17" width="11.6640625" customWidth="1"/>
    <col min="18" max="18" width="10.6640625" customWidth="1"/>
    <col min="19" max="19" width="11.44140625" customWidth="1"/>
    <col min="20" max="23" width="10.6640625" customWidth="1"/>
  </cols>
  <sheetData>
    <row r="1" spans="1:20" x14ac:dyDescent="0.25">
      <c r="A1" s="34" t="s">
        <v>109</v>
      </c>
    </row>
    <row r="2" spans="1:20" x14ac:dyDescent="0.25">
      <c r="B2" s="1"/>
      <c r="C2" s="1"/>
      <c r="D2" s="1"/>
      <c r="E2" s="7"/>
      <c r="F2" s="7"/>
      <c r="G2" s="7"/>
      <c r="H2" s="7"/>
      <c r="I2" s="7"/>
      <c r="J2" s="7"/>
      <c r="K2" s="7"/>
    </row>
    <row r="3" spans="1:20" s="22" customFormat="1" ht="15.6" x14ac:dyDescent="0.3">
      <c r="A3" s="36" t="s">
        <v>74</v>
      </c>
      <c r="B3" s="39" t="s">
        <v>150</v>
      </c>
      <c r="C3" s="39"/>
      <c r="D3" s="39"/>
      <c r="L3" s="23"/>
      <c r="M3" s="40"/>
      <c r="N3" s="40"/>
      <c r="O3" s="38"/>
    </row>
    <row r="4" spans="1:20" ht="13.8" thickBot="1" x14ac:dyDescent="0.3">
      <c r="E4" s="14"/>
      <c r="F4" s="14"/>
      <c r="G4" s="14"/>
      <c r="H4" s="14"/>
      <c r="I4" s="14"/>
      <c r="J4" s="14"/>
      <c r="K4" s="14"/>
      <c r="O4"/>
    </row>
    <row r="5" spans="1:20" ht="20.100000000000001" customHeight="1" x14ac:dyDescent="0.25">
      <c r="A5" s="13"/>
      <c r="B5" s="758" t="s">
        <v>429</v>
      </c>
      <c r="C5" s="590" t="s">
        <v>160</v>
      </c>
      <c r="D5" s="670"/>
      <c r="E5" s="670"/>
      <c r="F5" s="670"/>
      <c r="G5" s="670"/>
      <c r="H5" s="670"/>
      <c r="I5" s="590" t="s">
        <v>162</v>
      </c>
      <c r="J5" s="671"/>
      <c r="K5" s="671"/>
      <c r="L5" s="671"/>
      <c r="M5" s="671"/>
      <c r="N5" s="671"/>
      <c r="O5" s="590" t="s">
        <v>399</v>
      </c>
      <c r="P5" s="590"/>
      <c r="Q5" s="590"/>
      <c r="R5" s="590"/>
      <c r="S5" s="767" t="s">
        <v>616</v>
      </c>
      <c r="T5" s="643"/>
    </row>
    <row r="6" spans="1:20" ht="20.100000000000001" customHeight="1" x14ac:dyDescent="0.25">
      <c r="A6" s="13"/>
      <c r="B6" s="759"/>
      <c r="C6" s="599" t="s">
        <v>165</v>
      </c>
      <c r="D6" s="601"/>
      <c r="E6" s="599" t="s">
        <v>169</v>
      </c>
      <c r="F6" s="601"/>
      <c r="G6" s="599" t="s">
        <v>168</v>
      </c>
      <c r="H6" s="601"/>
      <c r="I6" s="599" t="s">
        <v>165</v>
      </c>
      <c r="J6" s="601"/>
      <c r="K6" s="599" t="s">
        <v>169</v>
      </c>
      <c r="L6" s="601"/>
      <c r="M6" s="599" t="s">
        <v>168</v>
      </c>
      <c r="N6" s="601"/>
      <c r="O6" s="599" t="s">
        <v>165</v>
      </c>
      <c r="P6" s="601"/>
      <c r="Q6" s="599" t="s">
        <v>169</v>
      </c>
      <c r="R6" s="601"/>
      <c r="S6" s="644"/>
      <c r="T6" s="645"/>
    </row>
    <row r="7" spans="1:20" s="12" customFormat="1" ht="60.75" customHeight="1" x14ac:dyDescent="0.25">
      <c r="A7" s="37"/>
      <c r="B7" s="364" t="s">
        <v>617</v>
      </c>
      <c r="C7" s="576" t="s">
        <v>662</v>
      </c>
      <c r="D7" s="601"/>
      <c r="E7" s="604" t="s">
        <v>544</v>
      </c>
      <c r="F7" s="605"/>
      <c r="G7" s="628" t="s">
        <v>194</v>
      </c>
      <c r="H7" s="628"/>
      <c r="I7" s="576" t="s">
        <v>565</v>
      </c>
      <c r="J7" s="627"/>
      <c r="K7" s="576" t="s">
        <v>122</v>
      </c>
      <c r="L7" s="576"/>
      <c r="M7" s="628" t="s">
        <v>194</v>
      </c>
      <c r="N7" s="628"/>
      <c r="O7" s="576" t="s">
        <v>618</v>
      </c>
      <c r="P7" s="601"/>
      <c r="Q7" s="576" t="s">
        <v>122</v>
      </c>
      <c r="R7" s="601"/>
      <c r="S7" s="620" t="s">
        <v>620</v>
      </c>
      <c r="T7" s="621"/>
    </row>
    <row r="8" spans="1:20" s="12" customFormat="1" ht="30" customHeight="1" thickBot="1" x14ac:dyDescent="0.3">
      <c r="A8" s="37"/>
      <c r="B8" s="365" t="s">
        <v>634</v>
      </c>
      <c r="C8" s="584" t="s">
        <v>117</v>
      </c>
      <c r="D8" s="622"/>
      <c r="E8" s="610">
        <v>1</v>
      </c>
      <c r="F8" s="622"/>
      <c r="G8" s="619" t="s">
        <v>180</v>
      </c>
      <c r="H8" s="619"/>
      <c r="I8" s="584" t="s">
        <v>117</v>
      </c>
      <c r="J8" s="622"/>
      <c r="K8" s="610">
        <v>1</v>
      </c>
      <c r="L8" s="622"/>
      <c r="M8" s="619" t="s">
        <v>179</v>
      </c>
      <c r="N8" s="619"/>
      <c r="O8" s="584" t="s">
        <v>121</v>
      </c>
      <c r="P8" s="623"/>
      <c r="Q8" s="610">
        <v>1</v>
      </c>
      <c r="R8" s="622"/>
      <c r="S8" s="625" t="s">
        <v>619</v>
      </c>
      <c r="T8" s="629"/>
    </row>
    <row r="9" spans="1:20" s="12" customFormat="1" ht="21.9" customHeight="1" x14ac:dyDescent="0.25">
      <c r="A9" s="35"/>
      <c r="O9" s="37"/>
    </row>
    <row r="10" spans="1:20" s="17" customFormat="1" ht="15" customHeight="1" x14ac:dyDescent="0.3">
      <c r="B10" s="339" t="s">
        <v>531</v>
      </c>
      <c r="C10" s="27"/>
      <c r="D10" s="339" t="s">
        <v>532</v>
      </c>
      <c r="F10" s="27"/>
    </row>
    <row r="11" spans="1:20" s="17" customFormat="1" ht="15" customHeight="1" x14ac:dyDescent="0.25">
      <c r="B11" s="27"/>
      <c r="C11" s="27"/>
      <c r="D11" s="27"/>
      <c r="F11" s="27"/>
    </row>
    <row r="12" spans="1:20" s="17" customFormat="1" ht="15" customHeight="1" x14ac:dyDescent="0.25">
      <c r="A12" s="62"/>
      <c r="B12" s="62" t="s">
        <v>24</v>
      </c>
      <c r="C12" s="27"/>
      <c r="D12" s="369" t="s">
        <v>503</v>
      </c>
      <c r="F12" s="27"/>
    </row>
    <row r="13" spans="1:20" s="17" customFormat="1" ht="15" customHeight="1" x14ac:dyDescent="0.25">
      <c r="B13" s="67" t="s">
        <v>0</v>
      </c>
      <c r="D13" s="369" t="s">
        <v>510</v>
      </c>
      <c r="F13" s="63"/>
    </row>
    <row r="14" spans="1:20" s="17" customFormat="1" ht="15" customHeight="1" x14ac:dyDescent="0.25">
      <c r="B14" s="67" t="s">
        <v>36</v>
      </c>
      <c r="D14" s="369" t="s">
        <v>505</v>
      </c>
      <c r="F14" s="66"/>
    </row>
    <row r="15" spans="1:20" s="17" customFormat="1" ht="15" customHeight="1" x14ac:dyDescent="0.25">
      <c r="A15" s="129"/>
      <c r="B15" s="67" t="s">
        <v>69</v>
      </c>
      <c r="D15" s="356" t="s">
        <v>495</v>
      </c>
      <c r="F15" s="65"/>
    </row>
    <row r="16" spans="1:20" s="17" customFormat="1" ht="15" customHeight="1" x14ac:dyDescent="0.3">
      <c r="A16" s="14"/>
      <c r="B16" s="60" t="s">
        <v>35</v>
      </c>
      <c r="D16" s="356" t="s">
        <v>626</v>
      </c>
      <c r="F16" s="65"/>
    </row>
    <row r="17" spans="1:23" s="17" customFormat="1" ht="15" customHeight="1" x14ac:dyDescent="0.25">
      <c r="A17" s="129"/>
      <c r="B17" s="60" t="s">
        <v>22</v>
      </c>
      <c r="D17" s="356" t="s">
        <v>519</v>
      </c>
      <c r="E17" s="60"/>
      <c r="F17" s="65"/>
    </row>
    <row r="18" spans="1:23" s="17" customFormat="1" ht="15" customHeight="1" x14ac:dyDescent="0.25">
      <c r="B18" s="60" t="s">
        <v>32</v>
      </c>
      <c r="E18" s="60"/>
      <c r="F18" s="65"/>
    </row>
    <row r="19" spans="1:23" s="17" customFormat="1" ht="15" customHeight="1" x14ac:dyDescent="0.25">
      <c r="B19" s="117" t="s">
        <v>70</v>
      </c>
      <c r="F19" s="65"/>
    </row>
    <row r="20" spans="1:23" s="17" customFormat="1" ht="15" customHeight="1" x14ac:dyDescent="0.25">
      <c r="A20" s="14"/>
      <c r="B20" s="67" t="s">
        <v>0</v>
      </c>
      <c r="E20" s="60"/>
      <c r="F20" s="65"/>
    </row>
    <row r="21" spans="1:23" s="17" customFormat="1" ht="15" customHeight="1" x14ac:dyDescent="0.25">
      <c r="A21" s="14"/>
      <c r="B21" s="60" t="s">
        <v>76</v>
      </c>
      <c r="E21" s="60"/>
      <c r="F21" s="65"/>
    </row>
    <row r="22" spans="1:23" s="17" customFormat="1" ht="15" customHeight="1" x14ac:dyDescent="0.25">
      <c r="A22" s="14"/>
      <c r="B22" s="60" t="s">
        <v>72</v>
      </c>
      <c r="E22" s="60"/>
      <c r="F22" s="65"/>
    </row>
    <row r="23" spans="1:23" s="17" customFormat="1" ht="15" customHeight="1" x14ac:dyDescent="0.25">
      <c r="B23" s="67"/>
      <c r="E23" s="60"/>
      <c r="F23" s="65"/>
    </row>
    <row r="24" spans="1:23" s="17" customFormat="1" x14ac:dyDescent="0.25">
      <c r="A24" s="49"/>
      <c r="O24" s="49"/>
    </row>
    <row r="25" spans="1:23" s="17" customFormat="1" ht="15.6" x14ac:dyDescent="0.25">
      <c r="A25" s="49"/>
      <c r="B25" s="371" t="s">
        <v>534</v>
      </c>
      <c r="C25" s="27"/>
      <c r="D25" s="27"/>
      <c r="E25" s="27"/>
      <c r="F25" s="27"/>
      <c r="G25" s="27"/>
      <c r="H25" s="27"/>
      <c r="I25" s="27"/>
      <c r="J25" s="27"/>
      <c r="K25" s="27"/>
      <c r="L25" s="27"/>
      <c r="S25" s="49"/>
      <c r="T25" s="49"/>
      <c r="U25" s="49"/>
      <c r="V25" s="49"/>
      <c r="W25" s="49"/>
    </row>
    <row r="26" spans="1:23" ht="13.8" thickBot="1" x14ac:dyDescent="0.3">
      <c r="M26"/>
      <c r="N26"/>
      <c r="O26"/>
    </row>
    <row r="27" spans="1:23" ht="30" customHeight="1" x14ac:dyDescent="0.25">
      <c r="A27"/>
      <c r="B27" s="763" t="s">
        <v>429</v>
      </c>
      <c r="C27" s="616" t="s">
        <v>196</v>
      </c>
      <c r="D27" s="616"/>
      <c r="E27" s="617"/>
      <c r="F27" s="618" t="s">
        <v>177</v>
      </c>
      <c r="G27" s="618"/>
      <c r="H27" s="618"/>
      <c r="I27" s="616" t="s">
        <v>176</v>
      </c>
      <c r="J27" s="616"/>
      <c r="K27" s="616"/>
      <c r="L27" s="618" t="s">
        <v>162</v>
      </c>
      <c r="M27" s="578"/>
      <c r="N27" s="578"/>
      <c r="O27" s="611" t="s">
        <v>399</v>
      </c>
      <c r="P27" s="611"/>
      <c r="Q27" s="639" t="s">
        <v>616</v>
      </c>
    </row>
    <row r="28" spans="1:23" ht="30" customHeight="1" x14ac:dyDescent="0.25">
      <c r="A28"/>
      <c r="B28" s="764"/>
      <c r="C28" s="340" t="s">
        <v>636</v>
      </c>
      <c r="D28" s="20" t="s">
        <v>435</v>
      </c>
      <c r="E28" s="20" t="s">
        <v>168</v>
      </c>
      <c r="F28" s="340" t="s">
        <v>636</v>
      </c>
      <c r="G28" s="20" t="s">
        <v>435</v>
      </c>
      <c r="H28" s="20" t="s">
        <v>168</v>
      </c>
      <c r="I28" s="340" t="s">
        <v>636</v>
      </c>
      <c r="J28" s="20" t="s">
        <v>435</v>
      </c>
      <c r="K28" s="20" t="s">
        <v>168</v>
      </c>
      <c r="L28" s="340" t="s">
        <v>636</v>
      </c>
      <c r="M28" s="20" t="s">
        <v>435</v>
      </c>
      <c r="N28" s="20" t="s">
        <v>168</v>
      </c>
      <c r="O28" s="340" t="s">
        <v>636</v>
      </c>
      <c r="P28" s="20" t="s">
        <v>435</v>
      </c>
      <c r="Q28" s="640"/>
    </row>
    <row r="29" spans="1:23" ht="15" customHeight="1" x14ac:dyDescent="0.25">
      <c r="A29"/>
      <c r="B29" s="147" t="s">
        <v>430</v>
      </c>
      <c r="C29" s="94">
        <v>9574</v>
      </c>
      <c r="D29" s="95">
        <f t="shared" ref="D29:D35" si="0">C29/$C$36</f>
        <v>1.2352687683696878E-2</v>
      </c>
      <c r="E29" s="100">
        <v>3.3</v>
      </c>
      <c r="F29" s="94">
        <v>1211</v>
      </c>
      <c r="G29" s="95">
        <f t="shared" ref="G29:G35" si="1">F29/$F$36</f>
        <v>8.8998309693540084E-2</v>
      </c>
      <c r="H29" s="100">
        <v>5.5</v>
      </c>
      <c r="I29" s="94">
        <v>1608</v>
      </c>
      <c r="J29" s="95">
        <f t="shared" ref="J29:J35" si="2">I29/$I$36</f>
        <v>8.4913133020013729E-2</v>
      </c>
      <c r="K29" s="100">
        <v>4.5</v>
      </c>
      <c r="L29" s="198">
        <f t="shared" ref="L29:L35" si="3">C29+F29+I29</f>
        <v>12393</v>
      </c>
      <c r="M29" s="199">
        <f t="shared" ref="M29:M35" si="4">L29/$L$36</f>
        <v>1.5345506056230947E-2</v>
      </c>
      <c r="N29" s="207">
        <v>3.7</v>
      </c>
      <c r="O29" s="202">
        <v>12487</v>
      </c>
      <c r="P29" s="203">
        <f t="shared" ref="P29:P35" si="5">O29/$O$36</f>
        <v>1.5380844339006767E-2</v>
      </c>
      <c r="Q29" s="204">
        <f>L29/O29</f>
        <v>0.9924721710579002</v>
      </c>
    </row>
    <row r="30" spans="1:23" ht="15" customHeight="1" x14ac:dyDescent="0.25">
      <c r="A30"/>
      <c r="B30" s="147" t="s">
        <v>431</v>
      </c>
      <c r="C30" s="94">
        <v>10554</v>
      </c>
      <c r="D30" s="95">
        <f t="shared" si="0"/>
        <v>1.3617115710647259E-2</v>
      </c>
      <c r="E30" s="100">
        <v>2.1</v>
      </c>
      <c r="F30" s="94">
        <v>75</v>
      </c>
      <c r="G30" s="95">
        <f t="shared" si="1"/>
        <v>5.5118688910119791E-3</v>
      </c>
      <c r="H30" s="100">
        <v>3.9</v>
      </c>
      <c r="I30" s="94">
        <v>304</v>
      </c>
      <c r="J30" s="95">
        <f t="shared" si="2"/>
        <v>1.6053229128161799E-2</v>
      </c>
      <c r="K30" s="100">
        <v>1.8</v>
      </c>
      <c r="L30" s="198">
        <f t="shared" si="3"/>
        <v>10933</v>
      </c>
      <c r="M30" s="199">
        <f t="shared" si="4"/>
        <v>1.3537675922922049E-2</v>
      </c>
      <c r="N30" s="207">
        <v>2.1</v>
      </c>
      <c r="O30" s="202">
        <v>11014</v>
      </c>
      <c r="P30" s="203">
        <f t="shared" si="5"/>
        <v>1.3566478701835551E-2</v>
      </c>
      <c r="Q30" s="204">
        <f t="shared" ref="Q30:Q35" si="6">L30/O30</f>
        <v>0.99264572362447789</v>
      </c>
    </row>
    <row r="31" spans="1:23" ht="15" customHeight="1" x14ac:dyDescent="0.25">
      <c r="A31"/>
      <c r="B31" s="147" t="s">
        <v>432</v>
      </c>
      <c r="C31" s="94">
        <v>191816</v>
      </c>
      <c r="D31" s="95">
        <f t="shared" si="0"/>
        <v>0.24748727185460626</v>
      </c>
      <c r="E31" s="90">
        <v>2</v>
      </c>
      <c r="F31" s="94">
        <v>2150</v>
      </c>
      <c r="G31" s="95">
        <f t="shared" si="1"/>
        <v>0.15800690820901006</v>
      </c>
      <c r="H31" s="100">
        <v>3.8</v>
      </c>
      <c r="I31" s="94">
        <v>6134</v>
      </c>
      <c r="J31" s="95">
        <f t="shared" si="2"/>
        <v>0.32391614300047528</v>
      </c>
      <c r="K31" s="90">
        <v>2.2999999999999998</v>
      </c>
      <c r="L31" s="198">
        <f t="shared" si="3"/>
        <v>200100</v>
      </c>
      <c r="M31" s="199">
        <f t="shared" si="4"/>
        <v>0.24777178744870593</v>
      </c>
      <c r="N31" s="207">
        <v>2</v>
      </c>
      <c r="O31" s="202">
        <v>200998</v>
      </c>
      <c r="P31" s="203">
        <f t="shared" si="5"/>
        <v>0.24757899819425661</v>
      </c>
      <c r="Q31" s="204">
        <f>L31/O31</f>
        <v>0.99553229385367015</v>
      </c>
    </row>
    <row r="32" spans="1:23" ht="15" customHeight="1" x14ac:dyDescent="0.25">
      <c r="A32"/>
      <c r="B32" s="147" t="s">
        <v>433</v>
      </c>
      <c r="C32" s="94">
        <v>120634</v>
      </c>
      <c r="D32" s="95">
        <f t="shared" si="0"/>
        <v>0.15564592918686956</v>
      </c>
      <c r="E32" s="90">
        <v>2.2000000000000002</v>
      </c>
      <c r="F32" s="94">
        <v>5956</v>
      </c>
      <c r="G32" s="26">
        <f t="shared" si="1"/>
        <v>0.43771588153156465</v>
      </c>
      <c r="H32" s="100">
        <v>3.1</v>
      </c>
      <c r="I32" s="94">
        <v>3349</v>
      </c>
      <c r="J32" s="95">
        <f t="shared" si="2"/>
        <v>0.17684955378359823</v>
      </c>
      <c r="K32" s="90">
        <v>2.9</v>
      </c>
      <c r="L32" s="198">
        <f t="shared" si="3"/>
        <v>129939</v>
      </c>
      <c r="M32" s="199">
        <f t="shared" si="4"/>
        <v>0.16089564362467465</v>
      </c>
      <c r="N32" s="207">
        <v>2.2000000000000002</v>
      </c>
      <c r="O32" s="202">
        <v>130381</v>
      </c>
      <c r="P32" s="203">
        <f t="shared" si="5"/>
        <v>0.16059660973524797</v>
      </c>
      <c r="Q32" s="204">
        <f t="shared" si="6"/>
        <v>0.99660993549673649</v>
      </c>
    </row>
    <row r="33" spans="1:17" ht="15" customHeight="1" x14ac:dyDescent="0.25">
      <c r="A33"/>
      <c r="B33" s="147" t="s">
        <v>434</v>
      </c>
      <c r="C33" s="94">
        <v>13216</v>
      </c>
      <c r="D33" s="95">
        <f t="shared" si="0"/>
        <v>1.7051715106302271E-2</v>
      </c>
      <c r="E33" s="90">
        <v>2.2000000000000002</v>
      </c>
      <c r="F33" s="94">
        <v>571</v>
      </c>
      <c r="G33" s="26">
        <f t="shared" si="1"/>
        <v>4.1963695156904533E-2</v>
      </c>
      <c r="H33" s="100">
        <v>2.9</v>
      </c>
      <c r="I33" s="94">
        <v>1580</v>
      </c>
      <c r="J33" s="95">
        <f t="shared" si="2"/>
        <v>8.3434546126630413E-2</v>
      </c>
      <c r="K33" s="100">
        <v>2.7</v>
      </c>
      <c r="L33" s="198">
        <f t="shared" si="3"/>
        <v>15367</v>
      </c>
      <c r="M33" s="199">
        <f t="shared" si="4"/>
        <v>1.9028031272984827E-2</v>
      </c>
      <c r="N33" s="207">
        <v>2.2999999999999998</v>
      </c>
      <c r="O33" s="202">
        <v>15439</v>
      </c>
      <c r="P33" s="203">
        <f t="shared" si="5"/>
        <v>1.9016966104742971E-2</v>
      </c>
      <c r="Q33" s="204">
        <f t="shared" si="6"/>
        <v>0.99533648552367382</v>
      </c>
    </row>
    <row r="34" spans="1:17" ht="15" customHeight="1" x14ac:dyDescent="0.25">
      <c r="A34"/>
      <c r="B34" s="147" t="s">
        <v>436</v>
      </c>
      <c r="C34" s="94">
        <v>156026</v>
      </c>
      <c r="D34" s="95">
        <f t="shared" si="0"/>
        <v>0.20130984421730616</v>
      </c>
      <c r="E34" s="90">
        <v>2.1</v>
      </c>
      <c r="F34" s="94">
        <v>392</v>
      </c>
      <c r="G34" s="26">
        <f t="shared" si="1"/>
        <v>2.8808701403689279E-2</v>
      </c>
      <c r="H34" s="100">
        <v>3.5</v>
      </c>
      <c r="I34" s="94">
        <v>1231</v>
      </c>
      <c r="J34" s="95">
        <f t="shared" si="2"/>
        <v>6.5005016634102547E-2</v>
      </c>
      <c r="K34" s="100">
        <v>2.5</v>
      </c>
      <c r="L34" s="198">
        <f t="shared" si="3"/>
        <v>157649</v>
      </c>
      <c r="M34" s="199">
        <f t="shared" si="4"/>
        <v>0.19520726896302368</v>
      </c>
      <c r="N34" s="207">
        <v>2.1</v>
      </c>
      <c r="O34" s="202">
        <v>158213</v>
      </c>
      <c r="P34" s="203">
        <f t="shared" si="5"/>
        <v>0.19487863581382858</v>
      </c>
      <c r="Q34" s="204">
        <f t="shared" si="6"/>
        <v>0.99643518547780519</v>
      </c>
    </row>
    <row r="35" spans="1:17" ht="15" customHeight="1" x14ac:dyDescent="0.25">
      <c r="A35"/>
      <c r="B35" s="147" t="s">
        <v>437</v>
      </c>
      <c r="C35" s="94">
        <v>273234</v>
      </c>
      <c r="D35" s="95">
        <f t="shared" si="0"/>
        <v>0.3525354362405716</v>
      </c>
      <c r="E35" s="90">
        <v>2</v>
      </c>
      <c r="F35" s="94">
        <v>3252</v>
      </c>
      <c r="G35" s="26">
        <f t="shared" si="1"/>
        <v>0.2389946351142794</v>
      </c>
      <c r="H35" s="100">
        <v>5.2</v>
      </c>
      <c r="I35" s="94">
        <v>4731</v>
      </c>
      <c r="J35" s="95">
        <f t="shared" si="2"/>
        <v>0.24982837830701801</v>
      </c>
      <c r="K35" s="100">
        <v>3</v>
      </c>
      <c r="L35" s="198">
        <f t="shared" si="3"/>
        <v>281217</v>
      </c>
      <c r="M35" s="199">
        <f t="shared" si="4"/>
        <v>0.34821408671145793</v>
      </c>
      <c r="N35" s="207">
        <v>2.1</v>
      </c>
      <c r="O35" s="202">
        <v>283322</v>
      </c>
      <c r="P35" s="203">
        <f t="shared" si="5"/>
        <v>0.34898146711108152</v>
      </c>
      <c r="Q35" s="204">
        <f t="shared" si="6"/>
        <v>0.99257029104693595</v>
      </c>
    </row>
    <row r="36" spans="1:17" s="17" customFormat="1" ht="30" customHeight="1" thickBot="1" x14ac:dyDescent="0.3">
      <c r="B36" s="541" t="s">
        <v>635</v>
      </c>
      <c r="C36" s="292">
        <f>SUM(C29:C35)</f>
        <v>775054</v>
      </c>
      <c r="D36" s="293">
        <f>SUM(D29:D35)</f>
        <v>1</v>
      </c>
      <c r="E36" s="297">
        <v>2.1</v>
      </c>
      <c r="F36" s="292">
        <f>SUM(F29:F35)</f>
        <v>13607</v>
      </c>
      <c r="G36" s="293">
        <f>SUM(G29:G35)</f>
        <v>1</v>
      </c>
      <c r="H36" s="297">
        <v>3.9</v>
      </c>
      <c r="I36" s="292">
        <f>SUM(I29:I35)</f>
        <v>18937</v>
      </c>
      <c r="J36" s="293">
        <f>SUM(J29:J35)</f>
        <v>0.99999999999999989</v>
      </c>
      <c r="K36" s="297">
        <v>2.8</v>
      </c>
      <c r="L36" s="292">
        <f>SUM(L29:L35)</f>
        <v>807598</v>
      </c>
      <c r="M36" s="293">
        <f>SUM(M29:M35)</f>
        <v>1</v>
      </c>
      <c r="N36" s="297">
        <v>2.1</v>
      </c>
      <c r="O36" s="292">
        <f>SUM(O29:O35)</f>
        <v>811854</v>
      </c>
      <c r="P36" s="295">
        <f>SUM(P29:P35)</f>
        <v>1</v>
      </c>
      <c r="Q36" s="298">
        <f>L36/O36</f>
        <v>0.99475767810468385</v>
      </c>
    </row>
    <row r="38" spans="1:17" ht="15.6" x14ac:dyDescent="0.25">
      <c r="A38" s="140"/>
      <c r="B38" s="141"/>
      <c r="C38" s="133"/>
      <c r="D38" s="133"/>
      <c r="E38" s="133"/>
      <c r="F38" s="133"/>
      <c r="G38" s="133"/>
    </row>
    <row r="39" spans="1:17" x14ac:dyDescent="0.25">
      <c r="A39" s="140"/>
      <c r="B39" s="139"/>
      <c r="C39" s="133"/>
      <c r="D39" s="133"/>
      <c r="E39" s="133"/>
      <c r="F39" s="133"/>
      <c r="G39" s="133"/>
    </row>
    <row r="40" spans="1:17" x14ac:dyDescent="0.25">
      <c r="A40" s="140"/>
      <c r="B40" s="142"/>
      <c r="C40" s="143"/>
      <c r="D40" s="143"/>
      <c r="E40" s="143"/>
      <c r="F40" s="133"/>
      <c r="G40" s="133"/>
    </row>
    <row r="41" spans="1:17" x14ac:dyDescent="0.25">
      <c r="A41" s="140"/>
      <c r="B41" s="144"/>
      <c r="C41" s="133"/>
      <c r="D41" s="133"/>
      <c r="E41" s="133"/>
      <c r="F41" s="133"/>
      <c r="G41" s="133"/>
    </row>
    <row r="42" spans="1:17" x14ac:dyDescent="0.25">
      <c r="A42" s="140"/>
      <c r="B42" s="144"/>
      <c r="C42" s="133"/>
      <c r="D42" s="133"/>
      <c r="E42" s="133"/>
      <c r="F42" s="133"/>
      <c r="G42" s="133"/>
    </row>
    <row r="43" spans="1:17" x14ac:dyDescent="0.25">
      <c r="A43" s="140"/>
      <c r="B43" s="144"/>
      <c r="C43" s="133"/>
      <c r="D43" s="133"/>
      <c r="E43" s="133"/>
      <c r="F43" s="133"/>
      <c r="G43" s="133"/>
    </row>
    <row r="44" spans="1:17" x14ac:dyDescent="0.25">
      <c r="A44" s="140"/>
      <c r="B44" s="142"/>
      <c r="C44" s="143"/>
      <c r="D44" s="143"/>
      <c r="E44" s="143"/>
      <c r="F44" s="133"/>
      <c r="G44" s="133"/>
    </row>
    <row r="45" spans="1:17" x14ac:dyDescent="0.25">
      <c r="A45" s="140"/>
      <c r="B45" s="144"/>
      <c r="C45" s="133"/>
      <c r="D45" s="133"/>
      <c r="E45" s="133"/>
      <c r="F45" s="134"/>
      <c r="G45" s="133"/>
    </row>
    <row r="46" spans="1:17" x14ac:dyDescent="0.25">
      <c r="A46" s="140"/>
      <c r="B46" s="144"/>
      <c r="C46" s="133"/>
      <c r="D46" s="133"/>
      <c r="E46" s="133"/>
      <c r="F46" s="134"/>
      <c r="G46" s="133"/>
    </row>
    <row r="47" spans="1:17" x14ac:dyDescent="0.25">
      <c r="A47" s="140"/>
      <c r="B47" s="144"/>
      <c r="C47" s="133"/>
      <c r="D47" s="133"/>
      <c r="E47" s="133"/>
      <c r="F47" s="134"/>
      <c r="G47" s="133"/>
    </row>
    <row r="48" spans="1:17" x14ac:dyDescent="0.25">
      <c r="A48" s="140"/>
      <c r="B48" s="133"/>
      <c r="C48" s="133"/>
      <c r="D48" s="133"/>
      <c r="E48" s="133"/>
      <c r="F48" s="133"/>
      <c r="G48" s="133"/>
    </row>
    <row r="49" spans="1:7" x14ac:dyDescent="0.25">
      <c r="A49" s="140"/>
      <c r="B49" s="133"/>
      <c r="C49" s="133"/>
      <c r="D49" s="133"/>
      <c r="E49" s="133"/>
      <c r="F49" s="133"/>
      <c r="G49" s="133"/>
    </row>
    <row r="50" spans="1:7" x14ac:dyDescent="0.25">
      <c r="A50" s="140"/>
      <c r="B50" s="133"/>
      <c r="C50" s="133"/>
      <c r="D50" s="133"/>
      <c r="E50" s="133"/>
      <c r="F50" s="133"/>
      <c r="G50" s="133"/>
    </row>
    <row r="51" spans="1:7" x14ac:dyDescent="0.25">
      <c r="A51" s="140"/>
      <c r="B51" s="133"/>
      <c r="C51" s="133"/>
      <c r="D51" s="133"/>
      <c r="E51" s="133"/>
      <c r="F51" s="133"/>
      <c r="G51" s="133"/>
    </row>
  </sheetData>
  <mergeCells count="38">
    <mergeCell ref="O5:R5"/>
    <mergeCell ref="S5:T6"/>
    <mergeCell ref="C6:D6"/>
    <mergeCell ref="E6:F6"/>
    <mergeCell ref="G6:H6"/>
    <mergeCell ref="I6:J6"/>
    <mergeCell ref="K6:L6"/>
    <mergeCell ref="M6:N6"/>
    <mergeCell ref="O6:P6"/>
    <mergeCell ref="Q6:R6"/>
    <mergeCell ref="K7:L7"/>
    <mergeCell ref="B5:B6"/>
    <mergeCell ref="C5:H5"/>
    <mergeCell ref="I5:N5"/>
    <mergeCell ref="M7:N7"/>
    <mergeCell ref="O7:P7"/>
    <mergeCell ref="Q7:R7"/>
    <mergeCell ref="S7:T7"/>
    <mergeCell ref="C8:D8"/>
    <mergeCell ref="E8:F8"/>
    <mergeCell ref="G8:H8"/>
    <mergeCell ref="I8:J8"/>
    <mergeCell ref="K8:L8"/>
    <mergeCell ref="M8:N8"/>
    <mergeCell ref="O8:P8"/>
    <mergeCell ref="Q8:R8"/>
    <mergeCell ref="S8:T8"/>
    <mergeCell ref="C7:D7"/>
    <mergeCell ref="E7:F7"/>
    <mergeCell ref="G7:H7"/>
    <mergeCell ref="I7:J7"/>
    <mergeCell ref="O27:P27"/>
    <mergeCell ref="Q27:Q28"/>
    <mergeCell ref="B27:B28"/>
    <mergeCell ref="C27:E27"/>
    <mergeCell ref="F27:H27"/>
    <mergeCell ref="I27:K27"/>
    <mergeCell ref="L27:N27"/>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zoomScale="80" zoomScaleNormal="80" workbookViewId="0">
      <pane ySplit="1" topLeftCell="A2" activePane="bottomLeft" state="frozen"/>
      <selection activeCell="A3" sqref="A3"/>
      <selection pane="bottomLeft" activeCell="A2" sqref="A2"/>
    </sheetView>
  </sheetViews>
  <sheetFormatPr baseColWidth="10" defaultColWidth="7.88671875" defaultRowHeight="13.2" x14ac:dyDescent="0.25"/>
  <cols>
    <col min="1" max="1" width="15.44140625" bestFit="1" customWidth="1"/>
    <col min="2" max="2" width="37.109375" customWidth="1"/>
    <col min="3" max="3" width="11.33203125" customWidth="1"/>
    <col min="4" max="6" width="10.6640625" customWidth="1"/>
    <col min="7" max="7" width="11.33203125" customWidth="1"/>
    <col min="8" max="10" width="10.6640625" customWidth="1"/>
    <col min="11" max="11" width="11.33203125" customWidth="1"/>
    <col min="12" max="14" width="10.6640625" customWidth="1"/>
    <col min="15" max="15" width="11.33203125" customWidth="1"/>
    <col min="16" max="17" width="10.6640625" customWidth="1"/>
    <col min="18" max="18" width="11.33203125" customWidth="1"/>
    <col min="19" max="23" width="10.6640625" customWidth="1"/>
    <col min="24" max="24" width="12.88671875" customWidth="1"/>
    <col min="25" max="25" width="10.6640625" customWidth="1"/>
  </cols>
  <sheetData>
    <row r="1" spans="1:24" x14ac:dyDescent="0.25">
      <c r="A1" s="6" t="s">
        <v>109</v>
      </c>
    </row>
    <row r="2" spans="1:24" x14ac:dyDescent="0.25">
      <c r="B2" s="1"/>
      <c r="C2" s="1"/>
      <c r="D2" s="1"/>
      <c r="E2" s="1"/>
      <c r="F2" s="1"/>
    </row>
    <row r="3" spans="1:24" s="22" customFormat="1" ht="15.6" x14ac:dyDescent="0.3">
      <c r="A3" s="33" t="s">
        <v>25</v>
      </c>
      <c r="B3" s="28" t="s">
        <v>131</v>
      </c>
      <c r="C3" s="28"/>
      <c r="D3" s="28"/>
      <c r="E3" s="28"/>
      <c r="F3" s="28"/>
      <c r="G3" s="28"/>
      <c r="H3" s="32"/>
      <c r="I3" s="32"/>
      <c r="J3" s="32"/>
      <c r="K3" s="32"/>
      <c r="L3" s="32"/>
      <c r="M3" s="32"/>
      <c r="N3" s="32"/>
      <c r="O3" s="32"/>
      <c r="P3" s="32"/>
      <c r="Q3" s="32"/>
    </row>
    <row r="4" spans="1:24" ht="16.2" thickBot="1" x14ac:dyDescent="0.35">
      <c r="A4" s="23"/>
      <c r="B4" s="21"/>
      <c r="C4" s="21"/>
      <c r="D4" s="21"/>
      <c r="E4" s="21"/>
      <c r="F4" s="21"/>
      <c r="G4" s="3"/>
    </row>
    <row r="5" spans="1:24" ht="20.100000000000001" customHeight="1" x14ac:dyDescent="0.25">
      <c r="B5" s="594" t="s">
        <v>171</v>
      </c>
      <c r="C5" s="636" t="s">
        <v>160</v>
      </c>
      <c r="D5" s="637"/>
      <c r="E5" s="637"/>
      <c r="F5" s="637"/>
      <c r="G5" s="637"/>
      <c r="H5" s="637"/>
      <c r="I5" s="637"/>
      <c r="J5" s="638"/>
      <c r="K5" s="636" t="s">
        <v>162</v>
      </c>
      <c r="L5" s="637"/>
      <c r="M5" s="637"/>
      <c r="N5" s="637"/>
      <c r="O5" s="637"/>
      <c r="P5" s="637"/>
      <c r="Q5" s="637"/>
      <c r="R5" s="638"/>
      <c r="S5" s="590" t="s">
        <v>161</v>
      </c>
      <c r="T5" s="590"/>
      <c r="U5" s="590"/>
      <c r="V5" s="590"/>
      <c r="W5" s="632" t="s">
        <v>163</v>
      </c>
      <c r="X5" s="633"/>
    </row>
    <row r="6" spans="1:24" ht="20.100000000000001" customHeight="1" x14ac:dyDescent="0.25">
      <c r="B6" s="630"/>
      <c r="C6" s="599" t="s">
        <v>165</v>
      </c>
      <c r="D6" s="601"/>
      <c r="E6" s="599" t="s">
        <v>166</v>
      </c>
      <c r="F6" s="599"/>
      <c r="G6" s="599" t="s">
        <v>167</v>
      </c>
      <c r="H6" s="599"/>
      <c r="I6" s="631" t="s">
        <v>168</v>
      </c>
      <c r="J6" s="631"/>
      <c r="K6" s="599" t="s">
        <v>165</v>
      </c>
      <c r="L6" s="601"/>
      <c r="M6" s="599" t="s">
        <v>166</v>
      </c>
      <c r="N6" s="599"/>
      <c r="O6" s="599" t="s">
        <v>167</v>
      </c>
      <c r="P6" s="599"/>
      <c r="Q6" s="631" t="s">
        <v>168</v>
      </c>
      <c r="R6" s="631"/>
      <c r="S6" s="599" t="s">
        <v>165</v>
      </c>
      <c r="T6" s="601"/>
      <c r="U6" s="599" t="s">
        <v>166</v>
      </c>
      <c r="V6" s="601"/>
      <c r="W6" s="634"/>
      <c r="X6" s="635"/>
    </row>
    <row r="7" spans="1:24" s="17" customFormat="1" ht="66.900000000000006" customHeight="1" x14ac:dyDescent="0.25">
      <c r="B7" s="305" t="s">
        <v>181</v>
      </c>
      <c r="C7" s="604" t="s">
        <v>543</v>
      </c>
      <c r="D7" s="605"/>
      <c r="E7" s="604" t="s">
        <v>544</v>
      </c>
      <c r="F7" s="605"/>
      <c r="G7" s="576" t="s">
        <v>541</v>
      </c>
      <c r="H7" s="576"/>
      <c r="I7" s="628" t="s">
        <v>542</v>
      </c>
      <c r="J7" s="628"/>
      <c r="K7" s="576" t="s">
        <v>565</v>
      </c>
      <c r="L7" s="627"/>
      <c r="M7" s="576" t="s">
        <v>122</v>
      </c>
      <c r="N7" s="576"/>
      <c r="O7" s="576" t="s">
        <v>541</v>
      </c>
      <c r="P7" s="576"/>
      <c r="Q7" s="628" t="s">
        <v>542</v>
      </c>
      <c r="R7" s="628"/>
      <c r="S7" s="576" t="s">
        <v>178</v>
      </c>
      <c r="T7" s="601"/>
      <c r="U7" s="576" t="s">
        <v>122</v>
      </c>
      <c r="V7" s="601"/>
      <c r="W7" s="620" t="s">
        <v>545</v>
      </c>
      <c r="X7" s="621"/>
    </row>
    <row r="8" spans="1:24" ht="30" customHeight="1" thickBot="1" x14ac:dyDescent="0.3">
      <c r="B8" s="116" t="s">
        <v>159</v>
      </c>
      <c r="C8" s="584" t="s">
        <v>117</v>
      </c>
      <c r="D8" s="622"/>
      <c r="E8" s="610">
        <v>1</v>
      </c>
      <c r="F8" s="610"/>
      <c r="G8" s="624" t="s">
        <v>541</v>
      </c>
      <c r="H8" s="610"/>
      <c r="I8" s="619" t="s">
        <v>180</v>
      </c>
      <c r="J8" s="619"/>
      <c r="K8" s="584" t="s">
        <v>121</v>
      </c>
      <c r="L8" s="623"/>
      <c r="M8" s="610">
        <v>1</v>
      </c>
      <c r="N8" s="610"/>
      <c r="O8" s="624" t="s">
        <v>541</v>
      </c>
      <c r="P8" s="610"/>
      <c r="Q8" s="625" t="s">
        <v>179</v>
      </c>
      <c r="R8" s="626"/>
      <c r="S8" s="584" t="s">
        <v>121</v>
      </c>
      <c r="T8" s="623"/>
      <c r="U8" s="610">
        <v>1</v>
      </c>
      <c r="V8" s="622"/>
      <c r="W8" s="625" t="s">
        <v>546</v>
      </c>
      <c r="X8" s="629"/>
    </row>
    <row r="9" spans="1:24" ht="21.9" customHeight="1" x14ac:dyDescent="0.25">
      <c r="B9" s="99"/>
      <c r="C9" s="98"/>
      <c r="D9" s="37"/>
      <c r="E9" s="37"/>
      <c r="F9" s="37"/>
      <c r="G9" s="37"/>
      <c r="H9" s="98"/>
      <c r="I9" s="98"/>
      <c r="J9" s="37"/>
      <c r="K9" s="98"/>
      <c r="L9" s="49"/>
      <c r="M9" s="49"/>
      <c r="N9" s="37"/>
      <c r="O9" s="37"/>
      <c r="P9" s="98"/>
      <c r="Q9" s="37"/>
    </row>
    <row r="10" spans="1:24" ht="15.6" x14ac:dyDescent="0.3">
      <c r="B10" s="339" t="s">
        <v>531</v>
      </c>
      <c r="C10" s="19"/>
      <c r="D10" s="19"/>
      <c r="E10" s="339" t="s">
        <v>532</v>
      </c>
    </row>
    <row r="11" spans="1:24" x14ac:dyDescent="0.25">
      <c r="A11" s="69"/>
      <c r="D11" s="219"/>
    </row>
    <row r="12" spans="1:24" ht="15" customHeight="1" x14ac:dyDescent="0.25">
      <c r="A12" s="12"/>
      <c r="B12" s="59" t="s">
        <v>2</v>
      </c>
      <c r="D12" s="78"/>
      <c r="E12" s="61" t="s">
        <v>503</v>
      </c>
      <c r="F12" s="333"/>
      <c r="G12" s="333"/>
      <c r="H12" s="333"/>
      <c r="I12" s="333"/>
      <c r="J12" s="333"/>
      <c r="K12" s="333"/>
      <c r="L12" s="333"/>
    </row>
    <row r="13" spans="1:24" ht="15" customHeight="1" x14ac:dyDescent="0.25">
      <c r="A13" s="12"/>
      <c r="B13" s="60" t="s">
        <v>0</v>
      </c>
      <c r="D13" s="78"/>
      <c r="E13" s="61" t="s">
        <v>570</v>
      </c>
      <c r="F13" s="333"/>
      <c r="G13" s="333"/>
      <c r="H13" s="333"/>
      <c r="I13" s="333"/>
      <c r="J13" s="333"/>
      <c r="K13" s="333"/>
      <c r="L13" s="333"/>
      <c r="O13" s="60"/>
    </row>
    <row r="14" spans="1:24" ht="15" customHeight="1" x14ac:dyDescent="0.25">
      <c r="A14" s="12"/>
      <c r="B14" s="60" t="s">
        <v>27</v>
      </c>
      <c r="E14" s="61" t="s">
        <v>571</v>
      </c>
      <c r="F14" s="333"/>
      <c r="G14" s="333"/>
      <c r="H14" s="333"/>
      <c r="I14" s="333"/>
      <c r="J14" s="333"/>
      <c r="K14" s="333"/>
      <c r="L14" s="333"/>
      <c r="O14" s="60"/>
    </row>
    <row r="15" spans="1:24" ht="15" customHeight="1" x14ac:dyDescent="0.25">
      <c r="A15" s="12"/>
      <c r="B15" s="74" t="s">
        <v>24</v>
      </c>
      <c r="E15" s="61" t="s">
        <v>495</v>
      </c>
      <c r="F15" s="333"/>
      <c r="G15" s="333"/>
      <c r="H15" s="333"/>
      <c r="I15" s="333"/>
      <c r="J15" s="333"/>
      <c r="K15" s="333"/>
      <c r="L15" s="333"/>
    </row>
    <row r="16" spans="1:24" ht="15" customHeight="1" x14ac:dyDescent="0.25">
      <c r="A16" s="129"/>
      <c r="B16" s="67" t="s">
        <v>36</v>
      </c>
      <c r="E16" s="61" t="s">
        <v>497</v>
      </c>
      <c r="F16" s="333"/>
      <c r="G16" s="333"/>
      <c r="H16" s="333"/>
      <c r="I16" s="333"/>
      <c r="J16" s="333"/>
      <c r="K16" s="333"/>
      <c r="L16" s="333"/>
      <c r="O16" s="60"/>
    </row>
    <row r="17" spans="1:20" ht="15" customHeight="1" x14ac:dyDescent="0.25">
      <c r="A17" s="14"/>
      <c r="B17" s="60" t="s">
        <v>33</v>
      </c>
      <c r="F17" s="60"/>
      <c r="O17" s="60"/>
    </row>
    <row r="18" spans="1:20" ht="15" customHeight="1" x14ac:dyDescent="0.25">
      <c r="A18" s="14"/>
      <c r="B18" s="60" t="s">
        <v>34</v>
      </c>
      <c r="F18" s="60"/>
    </row>
    <row r="19" spans="1:20" ht="15" customHeight="1" x14ac:dyDescent="0.25">
      <c r="A19" s="14"/>
      <c r="B19" s="60" t="s">
        <v>35</v>
      </c>
      <c r="F19" s="60"/>
    </row>
    <row r="20" spans="1:20" ht="15" customHeight="1" x14ac:dyDescent="0.25">
      <c r="A20" s="14"/>
      <c r="B20" s="60" t="s">
        <v>22</v>
      </c>
      <c r="F20" s="60"/>
    </row>
    <row r="21" spans="1:20" ht="15" customHeight="1" x14ac:dyDescent="0.25">
      <c r="A21" s="14"/>
      <c r="B21" s="60" t="s">
        <v>32</v>
      </c>
      <c r="F21" s="60"/>
    </row>
    <row r="22" spans="1:20" ht="15" customHeight="1" x14ac:dyDescent="0.25">
      <c r="A22" s="24"/>
      <c r="F22" s="60"/>
    </row>
    <row r="23" spans="1:20" ht="15" customHeight="1" x14ac:dyDescent="0.25"/>
    <row r="24" spans="1:20" ht="15.75" customHeight="1" x14ac:dyDescent="0.3">
      <c r="B24" s="371" t="s">
        <v>534</v>
      </c>
      <c r="C24" s="165"/>
    </row>
    <row r="25" spans="1:20" ht="13.8" thickBot="1" x14ac:dyDescent="0.3"/>
    <row r="26" spans="1:20" ht="30" customHeight="1" x14ac:dyDescent="0.25">
      <c r="B26" s="614" t="s">
        <v>171</v>
      </c>
      <c r="C26" s="616" t="s">
        <v>196</v>
      </c>
      <c r="D26" s="616"/>
      <c r="E26" s="616"/>
      <c r="F26" s="617"/>
      <c r="G26" s="618" t="s">
        <v>177</v>
      </c>
      <c r="H26" s="618"/>
      <c r="I26" s="618"/>
      <c r="J26" s="618"/>
      <c r="K26" s="616" t="s">
        <v>176</v>
      </c>
      <c r="L26" s="616"/>
      <c r="M26" s="616"/>
      <c r="N26" s="616"/>
      <c r="O26" s="611" t="s">
        <v>162</v>
      </c>
      <c r="P26" s="611"/>
      <c r="Q26" s="611"/>
      <c r="R26" s="611" t="s">
        <v>161</v>
      </c>
      <c r="S26" s="611"/>
      <c r="T26" s="612" t="s">
        <v>163</v>
      </c>
    </row>
    <row r="27" spans="1:20" ht="30" customHeight="1" x14ac:dyDescent="0.25">
      <c r="B27" s="615"/>
      <c r="C27" s="548" t="s">
        <v>165</v>
      </c>
      <c r="D27" s="20" t="s">
        <v>166</v>
      </c>
      <c r="E27" s="20" t="s">
        <v>167</v>
      </c>
      <c r="F27" s="20" t="s">
        <v>168</v>
      </c>
      <c r="G27" s="307" t="s">
        <v>165</v>
      </c>
      <c r="H27" s="20" t="s">
        <v>166</v>
      </c>
      <c r="I27" s="20" t="s">
        <v>167</v>
      </c>
      <c r="J27" s="20" t="s">
        <v>168</v>
      </c>
      <c r="K27" s="307" t="s">
        <v>165</v>
      </c>
      <c r="L27" s="20" t="s">
        <v>166</v>
      </c>
      <c r="M27" s="20" t="s">
        <v>167</v>
      </c>
      <c r="N27" s="20" t="s">
        <v>168</v>
      </c>
      <c r="O27" s="307" t="s">
        <v>165</v>
      </c>
      <c r="P27" s="20" t="s">
        <v>169</v>
      </c>
      <c r="Q27" s="20" t="s">
        <v>168</v>
      </c>
      <c r="R27" s="307" t="s">
        <v>165</v>
      </c>
      <c r="S27" s="20" t="s">
        <v>169</v>
      </c>
      <c r="T27" s="613"/>
    </row>
    <row r="28" spans="1:20" ht="15" customHeight="1" x14ac:dyDescent="0.25">
      <c r="B28" s="147" t="s">
        <v>172</v>
      </c>
      <c r="C28" s="25">
        <v>836541</v>
      </c>
      <c r="D28" s="95">
        <f>C28/$C$31</f>
        <v>0.39924869516744238</v>
      </c>
      <c r="E28" s="95">
        <f>C28/(C28+G28+K28)</f>
        <v>0.60966554942640316</v>
      </c>
      <c r="F28" s="90">
        <v>2.9</v>
      </c>
      <c r="G28" s="25">
        <v>438621</v>
      </c>
      <c r="H28" s="95">
        <f>G28/$G$31</f>
        <v>0.6057765611879613</v>
      </c>
      <c r="I28" s="95">
        <f t="shared" ref="I28" si="0">G28/(C28+G28+K28)</f>
        <v>0.31966408455169371</v>
      </c>
      <c r="J28" s="90">
        <v>3.9</v>
      </c>
      <c r="K28" s="25">
        <v>96969</v>
      </c>
      <c r="L28" s="95">
        <f>K28/$K$31</f>
        <v>0.44165751945963916</v>
      </c>
      <c r="M28" s="95">
        <f t="shared" ref="M28" si="1">K28/(C28+G28+K28)</f>
        <v>7.0670366021903158E-2</v>
      </c>
      <c r="N28" s="90">
        <v>4</v>
      </c>
      <c r="O28" s="198">
        <f>C28+G28+K28</f>
        <v>1372131</v>
      </c>
      <c r="P28" s="199">
        <f>O28/$O$31</f>
        <v>0.45152092412112371</v>
      </c>
      <c r="Q28" s="207">
        <v>3.3</v>
      </c>
      <c r="R28" s="202">
        <v>3492045</v>
      </c>
      <c r="S28" s="203">
        <f>R28/$R$31</f>
        <v>1.1207351953815521</v>
      </c>
      <c r="T28" s="204">
        <f>O28/R28</f>
        <v>0.39293050347289338</v>
      </c>
    </row>
    <row r="29" spans="1:20" ht="15" customHeight="1" x14ac:dyDescent="0.25">
      <c r="B29" s="147" t="s">
        <v>173</v>
      </c>
      <c r="C29" s="94">
        <v>437155</v>
      </c>
      <c r="D29" s="95">
        <f>C29/$C$31</f>
        <v>0.20863718973239001</v>
      </c>
      <c r="E29" s="95">
        <f>C29/(C29+G29+K29)</f>
        <v>0.79870899845978727</v>
      </c>
      <c r="F29" s="100">
        <v>2.6</v>
      </c>
      <c r="G29" s="94">
        <v>75324</v>
      </c>
      <c r="H29" s="95">
        <f>G29/$G$31</f>
        <v>0.10402947805718832</v>
      </c>
      <c r="I29" s="95">
        <f>G29/(C29+G29+K29)</f>
        <v>0.13762156809366247</v>
      </c>
      <c r="J29" s="100">
        <v>6.5</v>
      </c>
      <c r="K29" s="94">
        <v>34848</v>
      </c>
      <c r="L29" s="95">
        <f>K29/$K$31</f>
        <v>0.15871960356536116</v>
      </c>
      <c r="M29" s="95">
        <f>K29/(C29+G29+K29)</f>
        <v>6.3669433446550239E-2</v>
      </c>
      <c r="N29" s="100">
        <v>4.5</v>
      </c>
      <c r="O29" s="198">
        <f>C29+G29+K29</f>
        <v>547327</v>
      </c>
      <c r="P29" s="199">
        <f>O29/$O$31</f>
        <v>0.18010641318973356</v>
      </c>
      <c r="Q29" s="207">
        <v>3</v>
      </c>
      <c r="R29" s="202">
        <v>1073940</v>
      </c>
      <c r="S29" s="203">
        <f>R29/$R$31</f>
        <v>0.34466977250524095</v>
      </c>
      <c r="T29" s="204">
        <f>O29/R29</f>
        <v>0.50964392796618063</v>
      </c>
    </row>
    <row r="30" spans="1:20" ht="15" customHeight="1" x14ac:dyDescent="0.25">
      <c r="B30" s="147" t="s">
        <v>174</v>
      </c>
      <c r="C30" s="29">
        <v>821592</v>
      </c>
      <c r="D30" s="95">
        <f>C30/$C$31</f>
        <v>0.39211411510016764</v>
      </c>
      <c r="E30" s="95">
        <f t="shared" ref="E30" si="2">C30/(C30+G30+K30)</f>
        <v>0.73392403955153018</v>
      </c>
      <c r="F30" s="29">
        <v>1.9</v>
      </c>
      <c r="G30" s="25">
        <v>210119</v>
      </c>
      <c r="H30" s="95">
        <f>G30/$G$31</f>
        <v>0.29019396075485038</v>
      </c>
      <c r="I30" s="95">
        <f t="shared" ref="I30" si="3">G30/(C30+G30+K30)</f>
        <v>0.18769825566282045</v>
      </c>
      <c r="J30" s="90">
        <v>7.1</v>
      </c>
      <c r="K30" s="25">
        <v>87740</v>
      </c>
      <c r="L30" s="95">
        <f>K30/$K$31</f>
        <v>0.39962287697499965</v>
      </c>
      <c r="M30" s="95">
        <f t="shared" ref="M30" si="4">K30/(C30+G30+K30)</f>
        <v>7.8377704785649399E-2</v>
      </c>
      <c r="N30" s="90">
        <v>4.0999999999999996</v>
      </c>
      <c r="O30" s="198">
        <f>C30+G30+K30</f>
        <v>1119451</v>
      </c>
      <c r="P30" s="199">
        <f>O30/$O$31</f>
        <v>0.3683726626891427</v>
      </c>
      <c r="Q30" s="207">
        <v>3</v>
      </c>
      <c r="R30" s="202">
        <v>2041912</v>
      </c>
      <c r="S30" s="203">
        <f>R30/$R$31</f>
        <v>0.65533022749475911</v>
      </c>
      <c r="T30" s="204">
        <f>O30/R30</f>
        <v>0.54823665270589528</v>
      </c>
    </row>
    <row r="31" spans="1:20" ht="30" customHeight="1" thickBot="1" x14ac:dyDescent="0.3">
      <c r="B31" s="306" t="s">
        <v>159</v>
      </c>
      <c r="C31" s="292">
        <f>SUM(C28:C30)</f>
        <v>2095288</v>
      </c>
      <c r="D31" s="295">
        <f>SUM(D29:D30)</f>
        <v>0.60075130483255768</v>
      </c>
      <c r="E31" s="295">
        <f>C31/(C31+G31+K31)</f>
        <v>0.6894869178379478</v>
      </c>
      <c r="F31" s="299">
        <f>(C28*F28+C29*F29+C30*F30)/C31</f>
        <v>2.4452947279801149</v>
      </c>
      <c r="G31" s="292">
        <f>SUM(G28:G30)</f>
        <v>724064</v>
      </c>
      <c r="H31" s="295">
        <f>SUM(H29:H30)</f>
        <v>0.3942234388120387</v>
      </c>
      <c r="I31" s="295">
        <f>G31/(C31+G31+K31)</f>
        <v>0.23826445609263061</v>
      </c>
      <c r="J31" s="299">
        <f>(G28*J28+G29*J29+G30*J30)/G31</f>
        <v>5.0990973173642109</v>
      </c>
      <c r="K31" s="292">
        <f>SUM(K28:K30)</f>
        <v>219557</v>
      </c>
      <c r="L31" s="295">
        <f>SUM(L29:L30)</f>
        <v>0.55834248054036084</v>
      </c>
      <c r="M31" s="295">
        <f>K31/(C31+G31+K31)</f>
        <v>7.2248626069421631E-2</v>
      </c>
      <c r="N31" s="299">
        <f>(K28*N28+K29*N29+K30*N30)/K31</f>
        <v>4.119322089480181</v>
      </c>
      <c r="O31" s="292">
        <f>SUM(O28:O30)</f>
        <v>3038909</v>
      </c>
      <c r="P31" s="295">
        <f>SUM(P29:P30)</f>
        <v>0.54847907587887623</v>
      </c>
      <c r="Q31" s="299">
        <f>(O28*Q28+O29*Q29+O30*Q30)/O31</f>
        <v>3.1354562772363375</v>
      </c>
      <c r="R31" s="292">
        <f>SUM(R29:R30)</f>
        <v>3115852</v>
      </c>
      <c r="S31" s="295">
        <f>SUM(S29:S30)</f>
        <v>1</v>
      </c>
      <c r="T31" s="298">
        <f>O31/R31</f>
        <v>0.97530595163056522</v>
      </c>
    </row>
    <row r="32" spans="1:20" ht="13.8" x14ac:dyDescent="0.25">
      <c r="G32" s="14"/>
      <c r="H32" s="130"/>
      <c r="I32" s="130"/>
      <c r="J32" s="3"/>
      <c r="K32" s="3"/>
    </row>
    <row r="33" spans="7:11" ht="13.8" x14ac:dyDescent="0.25">
      <c r="G33" s="14"/>
      <c r="H33" s="131"/>
      <c r="I33" s="131"/>
      <c r="J33" s="3"/>
      <c r="K33" s="3"/>
    </row>
    <row r="34" spans="7:11" ht="13.8" x14ac:dyDescent="0.25">
      <c r="G34" s="14"/>
      <c r="H34" s="131"/>
      <c r="I34" s="131"/>
      <c r="J34" s="3"/>
      <c r="K34" s="3"/>
    </row>
    <row r="35" spans="7:11" ht="13.8" x14ac:dyDescent="0.25">
      <c r="G35" s="14"/>
      <c r="H35" s="131"/>
      <c r="I35" s="131"/>
      <c r="J35" s="3"/>
      <c r="K35" s="3"/>
    </row>
    <row r="36" spans="7:11" ht="13.8" x14ac:dyDescent="0.25">
      <c r="G36" s="14"/>
      <c r="H36" s="131"/>
      <c r="I36" s="131"/>
      <c r="J36" s="3"/>
      <c r="K36" s="3"/>
    </row>
    <row r="37" spans="7:11" ht="15" x14ac:dyDescent="0.25">
      <c r="G37" s="129"/>
      <c r="H37" s="131"/>
      <c r="I37" s="131"/>
      <c r="J37" s="3"/>
      <c r="K37" s="3"/>
    </row>
    <row r="38" spans="7:11" x14ac:dyDescent="0.25">
      <c r="G38" s="3"/>
      <c r="H38" s="3"/>
      <c r="I38" s="3"/>
      <c r="J38" s="3"/>
      <c r="K38" s="3"/>
    </row>
  </sheetData>
  <mergeCells count="44">
    <mergeCell ref="B5:B6"/>
    <mergeCell ref="G6:H6"/>
    <mergeCell ref="I6:J6"/>
    <mergeCell ref="W5:X6"/>
    <mergeCell ref="C6:D6"/>
    <mergeCell ref="K6:L6"/>
    <mergeCell ref="O6:P6"/>
    <mergeCell ref="Q6:R6"/>
    <mergeCell ref="S6:T6"/>
    <mergeCell ref="U6:V6"/>
    <mergeCell ref="S5:V5"/>
    <mergeCell ref="E6:F6"/>
    <mergeCell ref="C5:J5"/>
    <mergeCell ref="K5:R5"/>
    <mergeCell ref="M6:N6"/>
    <mergeCell ref="U7:V7"/>
    <mergeCell ref="W7:X7"/>
    <mergeCell ref="C8:D8"/>
    <mergeCell ref="K8:L8"/>
    <mergeCell ref="O8:P8"/>
    <mergeCell ref="Q8:R8"/>
    <mergeCell ref="S8:T8"/>
    <mergeCell ref="C7:D7"/>
    <mergeCell ref="K7:L7"/>
    <mergeCell ref="O7:P7"/>
    <mergeCell ref="Q7:R7"/>
    <mergeCell ref="U8:V8"/>
    <mergeCell ref="W8:X8"/>
    <mergeCell ref="G7:H7"/>
    <mergeCell ref="G8:H8"/>
    <mergeCell ref="I7:J7"/>
    <mergeCell ref="M7:N7"/>
    <mergeCell ref="M8:N8"/>
    <mergeCell ref="R26:S26"/>
    <mergeCell ref="T26:T27"/>
    <mergeCell ref="B26:B27"/>
    <mergeCell ref="C26:F26"/>
    <mergeCell ref="G26:J26"/>
    <mergeCell ref="K26:N26"/>
    <mergeCell ref="O26:Q26"/>
    <mergeCell ref="S7:T7"/>
    <mergeCell ref="I8:J8"/>
    <mergeCell ref="E7:F7"/>
    <mergeCell ref="E8:F8"/>
  </mergeCells>
  <hyperlinks>
    <hyperlink ref="A1" location="Index!A1" display="Index"/>
  </hyperlinks>
  <pageMargins left="0.78740157499999996" right="0.78740157499999996" top="0.984251969" bottom="0.984251969"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zoomScale="80" zoomScaleNormal="80" workbookViewId="0">
      <pane ySplit="1" topLeftCell="A2" activePane="bottomLeft" state="frozen"/>
      <selection activeCell="A3" sqref="A3"/>
      <selection pane="bottomLeft" activeCell="A2" sqref="A2"/>
    </sheetView>
  </sheetViews>
  <sheetFormatPr baseColWidth="10" defaultColWidth="7.88671875" defaultRowHeight="13.2" x14ac:dyDescent="0.25"/>
  <cols>
    <col min="1" max="1" width="15.44140625" bestFit="1" customWidth="1"/>
    <col min="2" max="2" width="29.88671875" customWidth="1"/>
    <col min="3" max="3" width="11.33203125" customWidth="1"/>
    <col min="4" max="6" width="10.6640625" customWidth="1"/>
    <col min="7" max="7" width="11.33203125" customWidth="1"/>
    <col min="8" max="10" width="10.6640625" customWidth="1"/>
    <col min="11" max="11" width="11.33203125" customWidth="1"/>
    <col min="12" max="14" width="10.6640625" customWidth="1"/>
    <col min="15" max="15" width="11.33203125" customWidth="1"/>
    <col min="16" max="17" width="10.6640625" customWidth="1"/>
    <col min="18" max="18" width="11.33203125" customWidth="1"/>
    <col min="19" max="19" width="10.6640625" customWidth="1"/>
    <col min="20" max="21" width="11.6640625" customWidth="1"/>
    <col min="22" max="23" width="10.6640625" customWidth="1"/>
    <col min="24" max="24" width="12.44140625" customWidth="1"/>
    <col min="25" max="25" width="10.6640625" customWidth="1"/>
  </cols>
  <sheetData>
    <row r="1" spans="1:24" x14ac:dyDescent="0.25">
      <c r="A1" s="6" t="s">
        <v>109</v>
      </c>
    </row>
    <row r="2" spans="1:24" x14ac:dyDescent="0.25">
      <c r="B2" s="1"/>
      <c r="C2" s="1"/>
      <c r="D2" s="1"/>
      <c r="E2" s="1"/>
      <c r="F2" s="1"/>
    </row>
    <row r="3" spans="1:24" s="22" customFormat="1" ht="15.6" x14ac:dyDescent="0.3">
      <c r="A3" s="33" t="s">
        <v>26</v>
      </c>
      <c r="B3" s="28" t="s">
        <v>130</v>
      </c>
      <c r="C3" s="28"/>
      <c r="D3" s="28"/>
      <c r="E3" s="28"/>
      <c r="F3" s="28"/>
      <c r="G3" s="28"/>
      <c r="H3" s="32"/>
      <c r="I3" s="32"/>
      <c r="J3" s="32"/>
      <c r="K3" s="32"/>
      <c r="L3" s="32"/>
      <c r="M3" s="32"/>
      <c r="N3" s="32"/>
      <c r="O3" s="32"/>
      <c r="P3" s="32"/>
      <c r="Q3" s="32"/>
    </row>
    <row r="4" spans="1:24" ht="16.2" thickBot="1" x14ac:dyDescent="0.35">
      <c r="A4" s="23"/>
      <c r="B4" s="21"/>
      <c r="C4" s="21"/>
      <c r="D4" s="21"/>
      <c r="E4" s="21"/>
      <c r="F4" s="21"/>
      <c r="G4" s="3"/>
    </row>
    <row r="5" spans="1:24" ht="20.100000000000001" customHeight="1" x14ac:dyDescent="0.25">
      <c r="B5" s="594" t="s">
        <v>182</v>
      </c>
      <c r="C5" s="636" t="s">
        <v>160</v>
      </c>
      <c r="D5" s="637"/>
      <c r="E5" s="637"/>
      <c r="F5" s="637"/>
      <c r="G5" s="637"/>
      <c r="H5" s="637"/>
      <c r="I5" s="637"/>
      <c r="J5" s="638"/>
      <c r="K5" s="636" t="s">
        <v>162</v>
      </c>
      <c r="L5" s="637"/>
      <c r="M5" s="637"/>
      <c r="N5" s="637"/>
      <c r="O5" s="637"/>
      <c r="P5" s="637"/>
      <c r="Q5" s="637"/>
      <c r="R5" s="638"/>
      <c r="S5" s="590" t="s">
        <v>161</v>
      </c>
      <c r="T5" s="590"/>
      <c r="U5" s="590"/>
      <c r="V5" s="590"/>
      <c r="W5" s="642" t="s">
        <v>163</v>
      </c>
      <c r="X5" s="643"/>
    </row>
    <row r="6" spans="1:24" ht="26.25" customHeight="1" x14ac:dyDescent="0.25">
      <c r="B6" s="630"/>
      <c r="C6" s="599" t="s">
        <v>165</v>
      </c>
      <c r="D6" s="601"/>
      <c r="E6" s="599" t="s">
        <v>166</v>
      </c>
      <c r="F6" s="599"/>
      <c r="G6" s="599" t="s">
        <v>167</v>
      </c>
      <c r="H6" s="599"/>
      <c r="I6" s="631" t="s">
        <v>168</v>
      </c>
      <c r="J6" s="631"/>
      <c r="K6" s="599" t="s">
        <v>165</v>
      </c>
      <c r="L6" s="601"/>
      <c r="M6" s="599" t="s">
        <v>166</v>
      </c>
      <c r="N6" s="599"/>
      <c r="O6" s="599" t="s">
        <v>167</v>
      </c>
      <c r="P6" s="599"/>
      <c r="Q6" s="631" t="s">
        <v>168</v>
      </c>
      <c r="R6" s="631"/>
      <c r="S6" s="599" t="s">
        <v>165</v>
      </c>
      <c r="T6" s="601"/>
      <c r="U6" s="599" t="s">
        <v>166</v>
      </c>
      <c r="V6" s="601"/>
      <c r="W6" s="644"/>
      <c r="X6" s="645"/>
    </row>
    <row r="7" spans="1:24" s="17" customFormat="1" ht="66.900000000000006" customHeight="1" x14ac:dyDescent="0.25">
      <c r="B7" s="305" t="s">
        <v>183</v>
      </c>
      <c r="C7" s="604" t="s">
        <v>543</v>
      </c>
      <c r="D7" s="605"/>
      <c r="E7" s="604" t="s">
        <v>544</v>
      </c>
      <c r="F7" s="605"/>
      <c r="G7" s="576" t="s">
        <v>541</v>
      </c>
      <c r="H7" s="576"/>
      <c r="I7" s="628" t="s">
        <v>542</v>
      </c>
      <c r="J7" s="628"/>
      <c r="K7" s="576" t="s">
        <v>565</v>
      </c>
      <c r="L7" s="627"/>
      <c r="M7" s="576" t="s">
        <v>122</v>
      </c>
      <c r="N7" s="576"/>
      <c r="O7" s="576" t="s">
        <v>541</v>
      </c>
      <c r="P7" s="576"/>
      <c r="Q7" s="628" t="s">
        <v>194</v>
      </c>
      <c r="R7" s="628"/>
      <c r="S7" s="576" t="s">
        <v>178</v>
      </c>
      <c r="T7" s="601"/>
      <c r="U7" s="576" t="s">
        <v>122</v>
      </c>
      <c r="V7" s="601"/>
      <c r="W7" s="620" t="s">
        <v>545</v>
      </c>
      <c r="X7" s="621"/>
    </row>
    <row r="8" spans="1:24" ht="30" customHeight="1" thickBot="1" x14ac:dyDescent="0.3">
      <c r="B8" s="365" t="s">
        <v>547</v>
      </c>
      <c r="C8" s="584" t="s">
        <v>117</v>
      </c>
      <c r="D8" s="622"/>
      <c r="E8" s="610">
        <v>1</v>
      </c>
      <c r="F8" s="610"/>
      <c r="G8" s="624" t="s">
        <v>541</v>
      </c>
      <c r="H8" s="610"/>
      <c r="I8" s="646" t="s">
        <v>180</v>
      </c>
      <c r="J8" s="619"/>
      <c r="K8" s="584" t="s">
        <v>121</v>
      </c>
      <c r="L8" s="623"/>
      <c r="M8" s="610">
        <v>1</v>
      </c>
      <c r="N8" s="610"/>
      <c r="O8" s="624" t="s">
        <v>541</v>
      </c>
      <c r="P8" s="610"/>
      <c r="Q8" s="641" t="s">
        <v>179</v>
      </c>
      <c r="R8" s="626"/>
      <c r="S8" s="584" t="s">
        <v>121</v>
      </c>
      <c r="T8" s="623"/>
      <c r="U8" s="610">
        <v>1</v>
      </c>
      <c r="V8" s="622"/>
      <c r="W8" s="625" t="s">
        <v>546</v>
      </c>
      <c r="X8" s="629"/>
    </row>
    <row r="9" spans="1:24" ht="21.9" customHeight="1" x14ac:dyDescent="0.25"/>
    <row r="10" spans="1:24" ht="15.6" x14ac:dyDescent="0.3">
      <c r="B10" s="339" t="s">
        <v>531</v>
      </c>
      <c r="C10" s="19"/>
      <c r="D10" s="19"/>
      <c r="E10" s="339" t="s">
        <v>532</v>
      </c>
    </row>
    <row r="11" spans="1:24" x14ac:dyDescent="0.25">
      <c r="A11" s="69"/>
    </row>
    <row r="12" spans="1:24" ht="15" customHeight="1" x14ac:dyDescent="0.25">
      <c r="A12" s="12"/>
      <c r="B12" s="59" t="s">
        <v>2</v>
      </c>
      <c r="E12" s="61" t="s">
        <v>503</v>
      </c>
      <c r="F12" s="333"/>
      <c r="G12" s="333"/>
      <c r="H12" s="333"/>
    </row>
    <row r="13" spans="1:24" ht="15" customHeight="1" x14ac:dyDescent="0.25">
      <c r="A13" s="12"/>
      <c r="B13" s="60" t="s">
        <v>0</v>
      </c>
      <c r="E13" s="61" t="s">
        <v>510</v>
      </c>
      <c r="F13" s="333"/>
      <c r="G13" s="333"/>
      <c r="H13" s="333"/>
    </row>
    <row r="14" spans="1:24" ht="15" customHeight="1" x14ac:dyDescent="0.25">
      <c r="A14" s="12"/>
      <c r="B14" s="60" t="s">
        <v>27</v>
      </c>
      <c r="E14" s="61" t="s">
        <v>505</v>
      </c>
      <c r="F14" s="333"/>
      <c r="G14" s="333"/>
      <c r="H14" s="333"/>
    </row>
    <row r="15" spans="1:24" ht="15" customHeight="1" x14ac:dyDescent="0.25">
      <c r="A15" s="12"/>
      <c r="B15" s="74" t="s">
        <v>24</v>
      </c>
      <c r="E15" s="61" t="s">
        <v>495</v>
      </c>
      <c r="F15" s="333"/>
      <c r="G15" s="333"/>
      <c r="H15" s="333"/>
    </row>
    <row r="16" spans="1:24" ht="15" customHeight="1" x14ac:dyDescent="0.25">
      <c r="A16" s="129"/>
      <c r="B16" s="67" t="s">
        <v>36</v>
      </c>
      <c r="E16" s="61" t="s">
        <v>497</v>
      </c>
      <c r="F16" s="333"/>
      <c r="G16" s="333"/>
      <c r="H16" s="333"/>
    </row>
    <row r="17" spans="1:20" ht="15" customHeight="1" x14ac:dyDescent="0.25">
      <c r="A17" s="14"/>
      <c r="B17" s="60" t="s">
        <v>33</v>
      </c>
      <c r="F17" s="60"/>
    </row>
    <row r="18" spans="1:20" ht="15" customHeight="1" x14ac:dyDescent="0.25">
      <c r="A18" s="14"/>
      <c r="B18" s="60" t="s">
        <v>34</v>
      </c>
      <c r="F18" s="60"/>
    </row>
    <row r="19" spans="1:20" ht="15" customHeight="1" x14ac:dyDescent="0.25">
      <c r="A19" s="14"/>
      <c r="B19" s="60" t="s">
        <v>35</v>
      </c>
      <c r="F19" s="60"/>
    </row>
    <row r="20" spans="1:20" ht="15" customHeight="1" x14ac:dyDescent="0.25">
      <c r="A20" s="14"/>
      <c r="B20" s="60" t="s">
        <v>22</v>
      </c>
      <c r="F20" s="60"/>
    </row>
    <row r="21" spans="1:20" ht="15" customHeight="1" x14ac:dyDescent="0.25">
      <c r="A21" s="14"/>
      <c r="B21" s="60" t="s">
        <v>32</v>
      </c>
      <c r="F21" s="60"/>
    </row>
    <row r="22" spans="1:20" ht="15" customHeight="1" x14ac:dyDescent="0.25">
      <c r="A22" s="24"/>
      <c r="F22" s="60"/>
    </row>
    <row r="23" spans="1:20" ht="15" customHeight="1" x14ac:dyDescent="0.25"/>
    <row r="24" spans="1:20" ht="15.75" customHeight="1" x14ac:dyDescent="0.3">
      <c r="B24" s="371" t="s">
        <v>534</v>
      </c>
      <c r="C24" s="165"/>
      <c r="D24" s="19"/>
    </row>
    <row r="25" spans="1:20" ht="13.8" thickBot="1" x14ac:dyDescent="0.3">
      <c r="B25" s="219"/>
      <c r="C25" s="219"/>
      <c r="D25" s="219"/>
      <c r="E25" s="219"/>
      <c r="F25" s="219"/>
    </row>
    <row r="26" spans="1:20" ht="30" customHeight="1" x14ac:dyDescent="0.25">
      <c r="B26" s="614" t="s">
        <v>182</v>
      </c>
      <c r="C26" s="616" t="s">
        <v>196</v>
      </c>
      <c r="D26" s="616"/>
      <c r="E26" s="616"/>
      <c r="F26" s="617"/>
      <c r="G26" s="618" t="s">
        <v>177</v>
      </c>
      <c r="H26" s="618"/>
      <c r="I26" s="618"/>
      <c r="J26" s="618"/>
      <c r="K26" s="616" t="s">
        <v>176</v>
      </c>
      <c r="L26" s="616"/>
      <c r="M26" s="616"/>
      <c r="N26" s="616"/>
      <c r="O26" s="611" t="s">
        <v>162</v>
      </c>
      <c r="P26" s="611"/>
      <c r="Q26" s="611"/>
      <c r="R26" s="611" t="s">
        <v>161</v>
      </c>
      <c r="S26" s="611"/>
      <c r="T26" s="639" t="s">
        <v>163</v>
      </c>
    </row>
    <row r="27" spans="1:20" ht="30" customHeight="1" x14ac:dyDescent="0.25">
      <c r="B27" s="615"/>
      <c r="C27" s="307" t="s">
        <v>165</v>
      </c>
      <c r="D27" s="20" t="s">
        <v>166</v>
      </c>
      <c r="E27" s="20" t="s">
        <v>167</v>
      </c>
      <c r="F27" s="20" t="s">
        <v>168</v>
      </c>
      <c r="G27" s="307" t="s">
        <v>165</v>
      </c>
      <c r="H27" s="20" t="s">
        <v>166</v>
      </c>
      <c r="I27" s="20" t="s">
        <v>167</v>
      </c>
      <c r="J27" s="20" t="s">
        <v>168</v>
      </c>
      <c r="K27" s="307" t="s">
        <v>165</v>
      </c>
      <c r="L27" s="20" t="s">
        <v>166</v>
      </c>
      <c r="M27" s="20" t="s">
        <v>167</v>
      </c>
      <c r="N27" s="20" t="s">
        <v>168</v>
      </c>
      <c r="O27" s="307" t="s">
        <v>165</v>
      </c>
      <c r="P27" s="20" t="s">
        <v>169</v>
      </c>
      <c r="Q27" s="20" t="s">
        <v>168</v>
      </c>
      <c r="R27" s="307" t="s">
        <v>165</v>
      </c>
      <c r="S27" s="20" t="s">
        <v>169</v>
      </c>
      <c r="T27" s="640"/>
    </row>
    <row r="28" spans="1:20" ht="15" customHeight="1" x14ac:dyDescent="0.25">
      <c r="B28" s="147" t="s">
        <v>184</v>
      </c>
      <c r="C28" s="29">
        <v>144788</v>
      </c>
      <c r="D28" s="103">
        <f t="shared" ref="D28:D29" si="0">C28/$C$39</f>
        <v>6.9101717759086106E-2</v>
      </c>
      <c r="E28" s="30">
        <f t="shared" ref="E28:E29" si="1">C28/$C$39</f>
        <v>6.9101717759086106E-2</v>
      </c>
      <c r="F28" s="101">
        <v>1.4</v>
      </c>
      <c r="G28" s="25">
        <v>100120</v>
      </c>
      <c r="H28" s="26">
        <f t="shared" ref="H28:H29" si="2">G28/$G$39</f>
        <v>0.13827506960710656</v>
      </c>
      <c r="I28" s="95">
        <f t="shared" ref="I28:I29" si="3">G28/(C28+G28+K28)</f>
        <v>0.38494515338980118</v>
      </c>
      <c r="J28" s="113">
        <v>3.1</v>
      </c>
      <c r="K28" s="29">
        <v>15181</v>
      </c>
      <c r="L28" s="26">
        <f t="shared" ref="L28:L29" si="4">K28/$K$39</f>
        <v>6.9143775875968427E-2</v>
      </c>
      <c r="M28" s="95">
        <f t="shared" ref="M28:M29" si="5">K28/(C28+G28+K28)</f>
        <v>5.8368481558235832E-2</v>
      </c>
      <c r="N28" s="101">
        <v>2.5</v>
      </c>
      <c r="O28" s="198">
        <f t="shared" ref="O28:O29" si="6">C28+G28+K28</f>
        <v>260089</v>
      </c>
      <c r="P28" s="199">
        <f t="shared" ref="P28:P29" si="7">O28/$O$39</f>
        <v>8.558630745441867E-2</v>
      </c>
      <c r="Q28" s="207">
        <v>2.1</v>
      </c>
      <c r="R28" s="205">
        <v>678744</v>
      </c>
      <c r="S28" s="203">
        <f t="shared" ref="S28:S29" si="8">R28/$R$39</f>
        <v>0.10271709743659746</v>
      </c>
      <c r="T28" s="204">
        <f t="shared" ref="T28:T29" si="9">O28/R28</f>
        <v>0.38319160095706184</v>
      </c>
    </row>
    <row r="29" spans="1:20" ht="15" customHeight="1" x14ac:dyDescent="0.25">
      <c r="B29" s="147" t="s">
        <v>185</v>
      </c>
      <c r="C29" s="29">
        <v>200100</v>
      </c>
      <c r="D29" s="103">
        <f t="shared" si="0"/>
        <v>9.5499998090954566E-2</v>
      </c>
      <c r="E29" s="30">
        <f t="shared" si="1"/>
        <v>9.5499998090954566E-2</v>
      </c>
      <c r="F29" s="101">
        <v>1.5</v>
      </c>
      <c r="G29" s="25">
        <v>113445</v>
      </c>
      <c r="H29" s="26">
        <f t="shared" si="2"/>
        <v>0.15667813894904317</v>
      </c>
      <c r="I29" s="95">
        <f t="shared" si="3"/>
        <v>0.33680194756999082</v>
      </c>
      <c r="J29" s="113">
        <v>3.6</v>
      </c>
      <c r="K29" s="29">
        <v>23285</v>
      </c>
      <c r="L29" s="26">
        <f t="shared" si="4"/>
        <v>0.10605446421658157</v>
      </c>
      <c r="M29" s="95">
        <f t="shared" si="5"/>
        <v>6.9129828103197455E-2</v>
      </c>
      <c r="N29" s="101">
        <v>2.8</v>
      </c>
      <c r="O29" s="198">
        <f t="shared" si="6"/>
        <v>336830</v>
      </c>
      <c r="P29" s="199">
        <f t="shared" si="7"/>
        <v>0.11083912022373819</v>
      </c>
      <c r="Q29" s="207">
        <v>2.2999999999999998</v>
      </c>
      <c r="R29" s="205">
        <v>880707</v>
      </c>
      <c r="S29" s="203">
        <f t="shared" si="8"/>
        <v>0.13328098183128459</v>
      </c>
      <c r="T29" s="204">
        <f t="shared" si="9"/>
        <v>0.38245409653834933</v>
      </c>
    </row>
    <row r="30" spans="1:20" ht="15" customHeight="1" x14ac:dyDescent="0.25">
      <c r="B30" s="147" t="s">
        <v>186</v>
      </c>
      <c r="C30" s="94">
        <v>295494</v>
      </c>
      <c r="D30" s="103">
        <f>C30/$C$39</f>
        <v>0.14102786824531999</v>
      </c>
      <c r="E30" s="103">
        <f>C30/(C30+G30+K30)</f>
        <v>0.66134891059858325</v>
      </c>
      <c r="F30" s="100">
        <v>4.8</v>
      </c>
      <c r="G30" s="94">
        <v>122600</v>
      </c>
      <c r="H30" s="95">
        <f>G30/$G$39</f>
        <v>0.16932204887965704</v>
      </c>
      <c r="I30" s="95">
        <f>G30/(C30+G30+K30)</f>
        <v>0.2743926321325858</v>
      </c>
      <c r="J30" s="100">
        <v>3.9</v>
      </c>
      <c r="K30" s="94">
        <v>28711</v>
      </c>
      <c r="L30" s="95">
        <f>K30/$K$39</f>
        <v>0.13076786438145904</v>
      </c>
      <c r="M30" s="95">
        <f>K30/(C30+G30+K30)</f>
        <v>6.4258457268830921E-2</v>
      </c>
      <c r="N30" s="100">
        <v>5.8</v>
      </c>
      <c r="O30" s="198">
        <f>C30+G30+K30</f>
        <v>446805</v>
      </c>
      <c r="P30" s="199">
        <f>O30/$O$39</f>
        <v>0.14702809462211602</v>
      </c>
      <c r="Q30" s="207">
        <v>4.5999999999999996</v>
      </c>
      <c r="R30" s="202">
        <v>1087913</v>
      </c>
      <c r="S30" s="203">
        <f>R30/$R$39</f>
        <v>0.16463831079691466</v>
      </c>
      <c r="T30" s="204">
        <f>O30/R30</f>
        <v>0.4106992011309728</v>
      </c>
    </row>
    <row r="31" spans="1:20" ht="15" customHeight="1" x14ac:dyDescent="0.25">
      <c r="B31" s="147" t="s">
        <v>187</v>
      </c>
      <c r="C31" s="29">
        <v>106896</v>
      </c>
      <c r="D31" s="103">
        <f>C31/$C$39</f>
        <v>5.1017330314496144E-2</v>
      </c>
      <c r="E31" s="30">
        <f>C31/$C$39</f>
        <v>5.1017330314496144E-2</v>
      </c>
      <c r="F31" s="101">
        <v>3.1</v>
      </c>
      <c r="G31" s="25">
        <v>56827</v>
      </c>
      <c r="H31" s="26">
        <f>G31/$G$39</f>
        <v>7.8483393733150664E-2</v>
      </c>
      <c r="I31" s="95">
        <f>G31/(C31+G31+K31)</f>
        <v>0.31572484985193539</v>
      </c>
      <c r="J31" s="113">
        <v>3.9</v>
      </c>
      <c r="K31" s="29">
        <v>16266</v>
      </c>
      <c r="L31" s="26">
        <f>K31/$K$39</f>
        <v>7.4085544983762755E-2</v>
      </c>
      <c r="M31" s="95">
        <f>K31/(C31+G31+K31)</f>
        <v>9.0372189411575155E-2</v>
      </c>
      <c r="N31" s="101">
        <v>3.4</v>
      </c>
      <c r="O31" s="198">
        <f>C31+G31+K31</f>
        <v>179989</v>
      </c>
      <c r="P31" s="199">
        <f>O31/$O$39</f>
        <v>5.9228163791676551E-2</v>
      </c>
      <c r="Q31" s="207">
        <v>3.4</v>
      </c>
      <c r="R31" s="205">
        <v>443002</v>
      </c>
      <c r="S31" s="203">
        <f>R31/$R$39</f>
        <v>6.7041299221219708E-2</v>
      </c>
      <c r="T31" s="204">
        <f>O31/R31</f>
        <v>0.40629387677708001</v>
      </c>
    </row>
    <row r="32" spans="1:20" ht="15" customHeight="1" x14ac:dyDescent="0.25">
      <c r="B32" s="147" t="s">
        <v>188</v>
      </c>
      <c r="C32" s="29">
        <v>89263</v>
      </c>
      <c r="D32" s="103">
        <f t="shared" ref="D32" si="10">C32/$C$39</f>
        <v>4.260178075758559E-2</v>
      </c>
      <c r="E32" s="30">
        <f t="shared" ref="E32" si="11">C32/$C$39</f>
        <v>4.260178075758559E-2</v>
      </c>
      <c r="F32" s="101">
        <v>2.1</v>
      </c>
      <c r="G32" s="25">
        <v>45629</v>
      </c>
      <c r="H32" s="26">
        <f t="shared" ref="H32" si="12">G32/$G$39</f>
        <v>6.301791001900385E-2</v>
      </c>
      <c r="I32" s="95">
        <f t="shared" ref="I32" si="13">G32/(C32+G32+K32)</f>
        <v>0.30743575577086335</v>
      </c>
      <c r="J32" s="113">
        <v>6.5</v>
      </c>
      <c r="K32" s="29">
        <v>13526</v>
      </c>
      <c r="L32" s="26">
        <f t="shared" ref="L32" si="14">K32/$K$39</f>
        <v>6.1605870001867395E-2</v>
      </c>
      <c r="M32" s="95">
        <f t="shared" ref="M32" si="15">K32/(C32+G32+K32)</f>
        <v>9.1134498510962281E-2</v>
      </c>
      <c r="N32" s="101">
        <v>4.5</v>
      </c>
      <c r="O32" s="198">
        <f t="shared" ref="O32" si="16">C32+G32+K32</f>
        <v>148418</v>
      </c>
      <c r="P32" s="199">
        <f t="shared" ref="P32" si="17">O32/$O$39</f>
        <v>4.8839238029174288E-2</v>
      </c>
      <c r="Q32" s="207">
        <v>3.7</v>
      </c>
      <c r="R32" s="205">
        <v>401679</v>
      </c>
      <c r="S32" s="203">
        <f t="shared" ref="S32" si="18">R32/$R$39</f>
        <v>6.0787721116113039E-2</v>
      </c>
      <c r="T32" s="204">
        <f t="shared" ref="T32" si="19">O32/R32</f>
        <v>0.36949404873045394</v>
      </c>
    </row>
    <row r="33" spans="2:20" ht="15" customHeight="1" x14ac:dyDescent="0.25">
      <c r="B33" s="147" t="s">
        <v>173</v>
      </c>
      <c r="C33" s="25">
        <v>437155</v>
      </c>
      <c r="D33" s="103">
        <f>C33/$C$39</f>
        <v>0.20863718973239001</v>
      </c>
      <c r="E33" s="30">
        <f>C33/$C$39</f>
        <v>0.20863718973239001</v>
      </c>
      <c r="F33" s="90">
        <v>2.2999999999999998</v>
      </c>
      <c r="G33" s="25">
        <v>75324</v>
      </c>
      <c r="H33" s="26">
        <f>G33/$G$39</f>
        <v>0.10402947805718832</v>
      </c>
      <c r="I33" s="95">
        <f t="shared" ref="I33:I37" si="20">G33/(C33+G33+K33)</f>
        <v>0.13762156809366247</v>
      </c>
      <c r="J33" s="90">
        <v>6.5</v>
      </c>
      <c r="K33" s="25">
        <v>34848</v>
      </c>
      <c r="L33" s="26">
        <f>K33/$K$39</f>
        <v>0.15871960356536116</v>
      </c>
      <c r="M33" s="95">
        <f t="shared" ref="M33:M37" si="21">K33/(C33+G33+K33)</f>
        <v>6.3669433446550239E-2</v>
      </c>
      <c r="N33" s="90">
        <v>4.5</v>
      </c>
      <c r="O33" s="198">
        <f t="shared" ref="O33:O37" si="22">C33+G33+K33</f>
        <v>547327</v>
      </c>
      <c r="P33" s="199">
        <f>O33/$O$39</f>
        <v>0.18010641318973356</v>
      </c>
      <c r="Q33" s="207">
        <v>3</v>
      </c>
      <c r="R33" s="202">
        <v>1073940</v>
      </c>
      <c r="S33" s="203">
        <f>R33/$R$39</f>
        <v>0.1625237197250502</v>
      </c>
      <c r="T33" s="204">
        <f t="shared" ref="T33:T37" si="23">O33/R33</f>
        <v>0.50964392796618063</v>
      </c>
    </row>
    <row r="34" spans="2:20" ht="15" customHeight="1" x14ac:dyDescent="0.25">
      <c r="B34" s="147" t="s">
        <v>189</v>
      </c>
      <c r="C34" s="29">
        <v>390946</v>
      </c>
      <c r="D34" s="103">
        <f>C34/$C$39</f>
        <v>0.18658341955855234</v>
      </c>
      <c r="E34" s="30">
        <f>C34/$C$39</f>
        <v>0.18658341955855234</v>
      </c>
      <c r="F34" s="101">
        <v>1.8</v>
      </c>
      <c r="G34" s="25">
        <v>85414</v>
      </c>
      <c r="H34" s="26">
        <f>G34/$G$39</f>
        <v>0.11796471030185177</v>
      </c>
      <c r="I34" s="95">
        <f t="shared" si="20"/>
        <v>0.16695171507928908</v>
      </c>
      <c r="J34" s="90">
        <v>8.6999999999999993</v>
      </c>
      <c r="K34" s="25">
        <v>35249</v>
      </c>
      <c r="L34" s="26">
        <f>K34/$K$39</f>
        <v>0.16054600855358744</v>
      </c>
      <c r="M34" s="95">
        <f t="shared" si="21"/>
        <v>6.8898318833327796E-2</v>
      </c>
      <c r="N34" s="90">
        <v>4.7</v>
      </c>
      <c r="O34" s="198">
        <f t="shared" si="22"/>
        <v>511609</v>
      </c>
      <c r="P34" s="199">
        <f>O34/$O$39</f>
        <v>0.16835285294821267</v>
      </c>
      <c r="Q34" s="207">
        <v>3.2</v>
      </c>
      <c r="R34" s="202">
        <v>887596</v>
      </c>
      <c r="S34" s="203">
        <f>R34/$R$39</f>
        <v>0.13432352229461203</v>
      </c>
      <c r="T34" s="204">
        <f t="shared" si="23"/>
        <v>0.5763984966133241</v>
      </c>
    </row>
    <row r="35" spans="2:20" ht="15" customHeight="1" x14ac:dyDescent="0.25">
      <c r="B35" s="147" t="s">
        <v>190</v>
      </c>
      <c r="C35" s="29">
        <v>44685</v>
      </c>
      <c r="D35" s="103">
        <f t="shared" ref="D35" si="24">C35/$C$39</f>
        <v>2.1326423861540753E-2</v>
      </c>
      <c r="E35" s="30">
        <f t="shared" ref="E35" si="25">C35/$C$39</f>
        <v>2.1326423861540753E-2</v>
      </c>
      <c r="F35" s="101">
        <v>2</v>
      </c>
      <c r="G35" s="25">
        <v>11878</v>
      </c>
      <c r="H35" s="26">
        <f t="shared" ref="H35" si="26">G35/$G$39</f>
        <v>1.6404627215273786E-2</v>
      </c>
      <c r="I35" s="95">
        <f t="shared" ref="I35" si="27">G35/(C35+G35+K35)</f>
        <v>0.1969556277774093</v>
      </c>
      <c r="J35" s="113">
        <v>4.8</v>
      </c>
      <c r="K35" s="29">
        <v>3745</v>
      </c>
      <c r="L35" s="26">
        <f t="shared" ref="L35" si="28">K35/$K$39</f>
        <v>1.7057074017225594E-2</v>
      </c>
      <c r="M35" s="95">
        <f t="shared" ref="M35" si="29">K35/(C35+G35+K35)</f>
        <v>6.2097897459706841E-2</v>
      </c>
      <c r="N35" s="101">
        <v>3.8</v>
      </c>
      <c r="O35" s="198">
        <f t="shared" ref="O35" si="30">C35+G35+K35</f>
        <v>60308</v>
      </c>
      <c r="P35" s="199">
        <f t="shared" ref="P35" si="31">O35/$O$39</f>
        <v>1.984528000015795E-2</v>
      </c>
      <c r="Q35" s="207">
        <v>2.6</v>
      </c>
      <c r="R35" s="205">
        <v>104588</v>
      </c>
      <c r="S35" s="203">
        <f t="shared" ref="S35" si="32">R35/$R$39</f>
        <v>1.5827728549642948E-2</v>
      </c>
      <c r="T35" s="204">
        <f t="shared" ref="T35" si="33">O35/R35</f>
        <v>0.57662446934638778</v>
      </c>
    </row>
    <row r="36" spans="2:20" ht="15" customHeight="1" x14ac:dyDescent="0.25">
      <c r="B36" s="147" t="s">
        <v>191</v>
      </c>
      <c r="C36" s="29">
        <v>255183</v>
      </c>
      <c r="D36" s="103">
        <f>C36/$C$39</f>
        <v>0.12178898557143457</v>
      </c>
      <c r="E36" s="30">
        <f>C36/$C$39</f>
        <v>0.12178898557143457</v>
      </c>
      <c r="F36" s="101">
        <v>2</v>
      </c>
      <c r="G36" s="25">
        <v>74603</v>
      </c>
      <c r="H36" s="26">
        <f>G36/$G$39</f>
        <v>0.10303370972731692</v>
      </c>
      <c r="I36" s="95">
        <f t="shared" si="20"/>
        <v>0.20533576276691198</v>
      </c>
      <c r="J36" s="113">
        <v>5.7</v>
      </c>
      <c r="K36" s="29">
        <v>33536</v>
      </c>
      <c r="L36" s="26">
        <f>K36/$K$39</f>
        <v>0.15274393437694994</v>
      </c>
      <c r="M36" s="95">
        <f t="shared" si="21"/>
        <v>9.2303796632188531E-2</v>
      </c>
      <c r="N36" s="101">
        <v>3.6</v>
      </c>
      <c r="O36" s="198">
        <f t="shared" si="22"/>
        <v>363322</v>
      </c>
      <c r="P36" s="199">
        <f>O36/$O$39</f>
        <v>0.1195567224948164</v>
      </c>
      <c r="Q36" s="207">
        <v>2.9</v>
      </c>
      <c r="R36" s="205">
        <v>672372</v>
      </c>
      <c r="S36" s="203">
        <f>R36/$R$39</f>
        <v>0.10175279669159493</v>
      </c>
      <c r="T36" s="204">
        <f t="shared" si="23"/>
        <v>0.54035861100700211</v>
      </c>
    </row>
    <row r="37" spans="2:20" ht="15" customHeight="1" x14ac:dyDescent="0.25">
      <c r="B37" s="147" t="s">
        <v>192</v>
      </c>
      <c r="C37" s="29">
        <v>83566</v>
      </c>
      <c r="D37" s="103">
        <f>C37/$C$39</f>
        <v>3.9882822790948069E-2</v>
      </c>
      <c r="E37" s="30">
        <f>C37/$C$39</f>
        <v>3.9882822790948069E-2</v>
      </c>
      <c r="F37" s="101">
        <v>2</v>
      </c>
      <c r="G37" s="25">
        <v>23503</v>
      </c>
      <c r="H37" s="26">
        <f>G37/$G$39</f>
        <v>3.2459837804392981E-2</v>
      </c>
      <c r="I37" s="95">
        <f t="shared" si="20"/>
        <v>0.20174768448972935</v>
      </c>
      <c r="J37" s="113">
        <v>7.5</v>
      </c>
      <c r="K37" s="29">
        <v>9428</v>
      </c>
      <c r="L37" s="26">
        <f>K37/$K$39</f>
        <v>4.294101303989397E-2</v>
      </c>
      <c r="M37" s="95">
        <f t="shared" si="21"/>
        <v>8.0929122638351197E-2</v>
      </c>
      <c r="N37" s="101">
        <v>3.8</v>
      </c>
      <c r="O37" s="198">
        <f t="shared" si="22"/>
        <v>116497</v>
      </c>
      <c r="P37" s="199">
        <f>O37/$O$39</f>
        <v>3.8335139354288006E-2</v>
      </c>
      <c r="Q37" s="207">
        <v>3.3</v>
      </c>
      <c r="R37" s="205">
        <v>255657</v>
      </c>
      <c r="S37" s="203">
        <f>R37/$R$39</f>
        <v>3.868961637870566E-2</v>
      </c>
      <c r="T37" s="204">
        <f t="shared" si="23"/>
        <v>0.45567694215296278</v>
      </c>
    </row>
    <row r="38" spans="2:20" ht="15" customHeight="1" x14ac:dyDescent="0.25">
      <c r="B38" s="147" t="s">
        <v>193</v>
      </c>
      <c r="C38" s="29">
        <v>47212</v>
      </c>
      <c r="D38" s="103">
        <f t="shared" ref="D38" si="34">C38/$C$39</f>
        <v>2.2532463317691889E-2</v>
      </c>
      <c r="E38" s="30">
        <f t="shared" ref="E38" si="35">C38/$C$39</f>
        <v>2.2532463317691889E-2</v>
      </c>
      <c r="F38" s="101">
        <v>1.5</v>
      </c>
      <c r="G38" s="25">
        <v>14721</v>
      </c>
      <c r="H38" s="26">
        <f t="shared" ref="H38" si="36">G38/$G$39</f>
        <v>2.0331075706014938E-2</v>
      </c>
      <c r="I38" s="95">
        <f t="shared" ref="I38" si="37">G38/(C38+G38+K38)</f>
        <v>0.21739644096581259</v>
      </c>
      <c r="J38" s="113">
        <v>6</v>
      </c>
      <c r="K38" s="29">
        <v>5782</v>
      </c>
      <c r="L38" s="26">
        <f t="shared" ref="L38" si="38">K38/$K$39</f>
        <v>2.6334846987342696E-2</v>
      </c>
      <c r="M38" s="95">
        <f t="shared" ref="M38" si="39">K38/(C38+G38+K38)</f>
        <v>8.5387284944251643E-2</v>
      </c>
      <c r="N38" s="101">
        <v>3.5</v>
      </c>
      <c r="O38" s="198">
        <f t="shared" ref="O38" si="40">C38+G38+K38</f>
        <v>67715</v>
      </c>
      <c r="P38" s="199">
        <f t="shared" ref="P38" si="41">O38/$O$39</f>
        <v>2.2282667891667701E-2</v>
      </c>
      <c r="Q38" s="207">
        <v>2.6</v>
      </c>
      <c r="R38" s="205">
        <v>121699</v>
      </c>
      <c r="S38" s="203">
        <f t="shared" ref="S38" si="42">R38/$R$39</f>
        <v>1.8417205958264786E-2</v>
      </c>
      <c r="T38" s="204">
        <f t="shared" ref="T38" si="43">O38/R38</f>
        <v>0.55641377496939171</v>
      </c>
    </row>
    <row r="39" spans="2:20" ht="30" customHeight="1" thickBot="1" x14ac:dyDescent="0.3">
      <c r="B39" s="306" t="s">
        <v>159</v>
      </c>
      <c r="C39" s="301">
        <f>SUM(C28:C38)</f>
        <v>2095288</v>
      </c>
      <c r="D39" s="293">
        <f>SUM(D28:D38)</f>
        <v>1.0000000000000002</v>
      </c>
      <c r="E39" s="293">
        <f>C39/(C39+G39+K39)</f>
        <v>0.6894869178379478</v>
      </c>
      <c r="F39" s="297">
        <f>(C28*F28+C29*F29+C30*F30+C31*F31+C32*F32+C33*F33+C34*F34+C35*F35+C36*F36+C37*F37+C38*F38)/C39</f>
        <v>2.3800544841568319</v>
      </c>
      <c r="G39" s="301">
        <f>SUM(G28:G38)</f>
        <v>724064</v>
      </c>
      <c r="H39" s="295">
        <f>SUM(H28:H38)</f>
        <v>1</v>
      </c>
      <c r="I39" s="295">
        <f>G39/(C39+G39+K39)</f>
        <v>0.23826445609263061</v>
      </c>
      <c r="J39" s="297">
        <f>(G28*J28+G29*J29+G30*J30+G31*J31+G32*J32+G33*J33+G34*J34+G35*J35+G36*J36+G37*J37+G38*J38)/G39</f>
        <v>5.1027058381579522</v>
      </c>
      <c r="K39" s="301">
        <f>SUM(K28:K38)</f>
        <v>219557</v>
      </c>
      <c r="L39" s="293">
        <f>SUM(L28:L38)</f>
        <v>0.99999999999999989</v>
      </c>
      <c r="M39" s="293">
        <f>K39/(C39+G39+K39)</f>
        <v>7.2248626069421631E-2</v>
      </c>
      <c r="N39" s="297">
        <f>(K28*N28+K29*N29+K30*N30+K31*N31+K32*N32+K33*N33+K34*N34+K35*N35+K36*N36+K37*N37+K38*N38)/K39</f>
        <v>4.096230136137768</v>
      </c>
      <c r="O39" s="301">
        <f>SUM(O28:O38)</f>
        <v>3038909</v>
      </c>
      <c r="P39" s="295">
        <f>SUM(P28:P38)</f>
        <v>1</v>
      </c>
      <c r="Q39" s="297">
        <f>(O28*Q28+O29*Q29+O30*Q30+O31*Q31+O32*Q32+O33*Q33+O34*Q34+O35*Q35+O36*Q36+O37*Q37+O38*Q38)/O39</f>
        <v>3.1548728836566018</v>
      </c>
      <c r="R39" s="292">
        <f>SUM(R28:R38)</f>
        <v>6607897</v>
      </c>
      <c r="S39" s="295">
        <f>SUM(S28:S38)</f>
        <v>1</v>
      </c>
      <c r="T39" s="298">
        <f>O39/R39</f>
        <v>0.45989049163447915</v>
      </c>
    </row>
  </sheetData>
  <mergeCells count="44">
    <mergeCell ref="I7:J7"/>
    <mergeCell ref="I6:J6"/>
    <mergeCell ref="I8:J8"/>
    <mergeCell ref="E7:F7"/>
    <mergeCell ref="E8:F8"/>
    <mergeCell ref="B5:B6"/>
    <mergeCell ref="C6:D6"/>
    <mergeCell ref="E6:F6"/>
    <mergeCell ref="C7:D7"/>
    <mergeCell ref="C8:D8"/>
    <mergeCell ref="W5:X6"/>
    <mergeCell ref="G6:H6"/>
    <mergeCell ref="K6:L6"/>
    <mergeCell ref="O6:P6"/>
    <mergeCell ref="Q6:R6"/>
    <mergeCell ref="S6:T6"/>
    <mergeCell ref="U6:V6"/>
    <mergeCell ref="S5:V5"/>
    <mergeCell ref="C5:J5"/>
    <mergeCell ref="M6:N6"/>
    <mergeCell ref="K5:R5"/>
    <mergeCell ref="S7:T7"/>
    <mergeCell ref="U7:V7"/>
    <mergeCell ref="W7:X7"/>
    <mergeCell ref="G8:H8"/>
    <mergeCell ref="K8:L8"/>
    <mergeCell ref="O8:P8"/>
    <mergeCell ref="Q8:R8"/>
    <mergeCell ref="S8:T8"/>
    <mergeCell ref="G7:H7"/>
    <mergeCell ref="K7:L7"/>
    <mergeCell ref="O7:P7"/>
    <mergeCell ref="Q7:R7"/>
    <mergeCell ref="U8:V8"/>
    <mergeCell ref="W8:X8"/>
    <mergeCell ref="M7:N7"/>
    <mergeCell ref="M8:N8"/>
    <mergeCell ref="R26:S26"/>
    <mergeCell ref="T26:T27"/>
    <mergeCell ref="B26:B27"/>
    <mergeCell ref="C26:F26"/>
    <mergeCell ref="G26:J26"/>
    <mergeCell ref="K26:N26"/>
    <mergeCell ref="O26:Q26"/>
  </mergeCells>
  <hyperlinks>
    <hyperlink ref="A1" location="Index!A1" display="Index"/>
  </hyperlinks>
  <pageMargins left="0.78740157499999996" right="0.78740157499999996" top="0.984251969" bottom="0.984251969"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U71"/>
  <sheetViews>
    <sheetView zoomScale="80" zoomScaleNormal="80" workbookViewId="0">
      <pane ySplit="1" topLeftCell="A2" activePane="bottomLeft" state="frozen"/>
      <selection activeCell="A3" sqref="A3"/>
      <selection pane="bottomLeft" activeCell="A2" sqref="A2"/>
    </sheetView>
  </sheetViews>
  <sheetFormatPr baseColWidth="10" defaultColWidth="8.88671875" defaultRowHeight="13.2" x14ac:dyDescent="0.25"/>
  <cols>
    <col min="1" max="1" width="12.6640625" style="35" bestFit="1" customWidth="1"/>
    <col min="2" max="2" width="20.33203125" customWidth="1"/>
    <col min="3" max="3" width="16" customWidth="1"/>
    <col min="4" max="7" width="17.6640625" customWidth="1"/>
    <col min="8" max="9" width="11.44140625" customWidth="1"/>
    <col min="10" max="10" width="16" customWidth="1"/>
    <col min="11" max="11" width="10.6640625" customWidth="1"/>
    <col min="12" max="12" width="29.109375" customWidth="1"/>
    <col min="13" max="13" width="13.33203125" customWidth="1"/>
    <col min="14" max="14" width="15.88671875" customWidth="1"/>
    <col min="15" max="15" width="17.88671875" customWidth="1"/>
    <col min="16" max="16" width="19.44140625" customWidth="1"/>
    <col min="17" max="17" width="26" customWidth="1"/>
    <col min="18" max="18" width="15.6640625" customWidth="1"/>
    <col min="19" max="19" width="15" customWidth="1"/>
    <col min="20" max="20" width="17.109375" customWidth="1"/>
  </cols>
  <sheetData>
    <row r="1" spans="1:20" x14ac:dyDescent="0.25">
      <c r="A1" s="34" t="s">
        <v>109</v>
      </c>
    </row>
    <row r="2" spans="1:20" x14ac:dyDescent="0.25">
      <c r="B2" s="7"/>
      <c r="C2" s="7"/>
      <c r="D2" s="7"/>
      <c r="E2" s="7"/>
    </row>
    <row r="3" spans="1:20" s="22" customFormat="1" ht="15.6" x14ac:dyDescent="0.3">
      <c r="A3" s="23" t="s">
        <v>50</v>
      </c>
      <c r="B3" s="76" t="s">
        <v>214</v>
      </c>
      <c r="C3" s="21"/>
      <c r="D3" s="21"/>
      <c r="E3" s="21"/>
      <c r="F3" s="23"/>
      <c r="G3" s="32"/>
      <c r="I3" s="186"/>
    </row>
    <row r="4" spans="1:20" s="22" customFormat="1" ht="15.6" x14ac:dyDescent="0.3">
      <c r="A4" s="23"/>
      <c r="B4" s="76"/>
      <c r="C4" s="21"/>
      <c r="D4" s="21"/>
      <c r="E4" s="28"/>
      <c r="F4" s="33"/>
      <c r="G4" s="32"/>
      <c r="H4" s="32"/>
      <c r="I4" s="186"/>
      <c r="J4" s="32"/>
    </row>
    <row r="5" spans="1:20" s="22" customFormat="1" ht="15.6" x14ac:dyDescent="0.3">
      <c r="A5" s="23"/>
      <c r="B5" s="382" t="s">
        <v>498</v>
      </c>
      <c r="C5" s="21"/>
      <c r="D5" s="21"/>
      <c r="E5" s="131"/>
      <c r="F5" s="33"/>
      <c r="G5" s="32"/>
      <c r="H5" s="32"/>
      <c r="I5" s="32"/>
      <c r="J5" s="32"/>
    </row>
    <row r="6" spans="1:20" s="22" customFormat="1" ht="15.6" x14ac:dyDescent="0.3">
      <c r="A6" s="23"/>
      <c r="B6" s="308" t="s">
        <v>497</v>
      </c>
      <c r="C6" s="21"/>
      <c r="D6" s="21"/>
      <c r="E6" s="21"/>
      <c r="F6" s="23"/>
    </row>
    <row r="7" spans="1:20" s="22" customFormat="1" ht="15.6" x14ac:dyDescent="0.3">
      <c r="A7" s="23"/>
      <c r="B7" s="76"/>
      <c r="C7" s="21"/>
      <c r="D7" s="21"/>
      <c r="E7" s="21"/>
      <c r="F7" s="23"/>
    </row>
    <row r="8" spans="1:20" s="22" customFormat="1" ht="15.6" x14ac:dyDescent="0.3">
      <c r="A8" s="360" t="s">
        <v>638</v>
      </c>
      <c r="B8" s="76"/>
      <c r="C8" s="21"/>
      <c r="D8" s="21"/>
      <c r="E8" s="21"/>
      <c r="F8" s="23"/>
    </row>
    <row r="9" spans="1:20" s="22" customFormat="1" ht="15.6" x14ac:dyDescent="0.3">
      <c r="A9" s="76"/>
      <c r="B9" s="76"/>
      <c r="C9" s="21"/>
      <c r="D9" s="21"/>
      <c r="E9" s="21"/>
      <c r="F9" s="23"/>
    </row>
    <row r="10" spans="1:20" s="22" customFormat="1" ht="15.6" x14ac:dyDescent="0.3">
      <c r="A10" s="76"/>
      <c r="B10" s="647" t="s">
        <v>656</v>
      </c>
      <c r="C10" s="647"/>
      <c r="D10" s="647"/>
      <c r="E10" s="647"/>
      <c r="F10" s="647"/>
      <c r="G10" s="647"/>
      <c r="H10" s="647"/>
      <c r="I10" s="647"/>
      <c r="J10" s="647"/>
    </row>
    <row r="11" spans="1:20" s="22" customFormat="1" ht="45.75" customHeight="1" x14ac:dyDescent="0.3">
      <c r="A11" s="76"/>
      <c r="B11" s="647"/>
      <c r="C11" s="647"/>
      <c r="D11" s="647"/>
      <c r="E11" s="647"/>
      <c r="F11" s="647"/>
      <c r="G11" s="647"/>
      <c r="H11" s="647"/>
      <c r="I11" s="647"/>
      <c r="J11" s="647"/>
    </row>
    <row r="12" spans="1:20" s="22" customFormat="1" ht="16.2" thickBot="1" x14ac:dyDescent="0.35">
      <c r="A12" s="76"/>
      <c r="B12" s="76"/>
      <c r="C12" s="21"/>
      <c r="D12" s="21"/>
      <c r="E12" s="21"/>
      <c r="F12" s="23"/>
    </row>
    <row r="13" spans="1:20" s="22" customFormat="1" ht="27" thickBot="1" x14ac:dyDescent="0.35">
      <c r="A13" s="23"/>
      <c r="B13" s="76"/>
      <c r="C13" s="21"/>
      <c r="D13" s="21"/>
      <c r="E13" s="21"/>
      <c r="F13" s="23"/>
      <c r="L13" s="317" t="s">
        <v>217</v>
      </c>
      <c r="M13" s="318" t="s">
        <v>215</v>
      </c>
      <c r="N13" s="319" t="s">
        <v>103</v>
      </c>
      <c r="O13" s="319" t="s">
        <v>104</v>
      </c>
      <c r="P13" s="320" t="s">
        <v>162</v>
      </c>
      <c r="Q13" s="245"/>
      <c r="R13" s="250" t="s">
        <v>216</v>
      </c>
      <c r="S13" s="245"/>
      <c r="T13" s="245"/>
    </row>
    <row r="14" spans="1:20" s="22" customFormat="1" ht="15.6" x14ac:dyDescent="0.3">
      <c r="A14" s="23"/>
      <c r="B14" s="76"/>
      <c r="C14" s="21"/>
      <c r="D14" s="21"/>
      <c r="E14" s="21"/>
      <c r="F14" s="23"/>
      <c r="L14" s="313" t="s">
        <v>184</v>
      </c>
      <c r="M14" s="314">
        <v>6.9101717759086106E-2</v>
      </c>
      <c r="N14" s="314">
        <v>0.13827506960710656</v>
      </c>
      <c r="O14" s="315">
        <v>6.9143775875968427E-2</v>
      </c>
      <c r="P14" s="316">
        <f>R14/$R$25</f>
        <v>8.558630745441867E-2</v>
      </c>
      <c r="Q14" s="246"/>
      <c r="R14" s="140">
        <v>260089</v>
      </c>
      <c r="S14" s="140"/>
      <c r="T14" s="247"/>
    </row>
    <row r="15" spans="1:20" s="22" customFormat="1" ht="15.6" x14ac:dyDescent="0.3">
      <c r="A15" s="23"/>
      <c r="B15" s="76"/>
      <c r="C15" s="21"/>
      <c r="D15" s="21"/>
      <c r="E15" s="21"/>
      <c r="F15" s="23"/>
      <c r="L15" s="251" t="s">
        <v>185</v>
      </c>
      <c r="M15" s="135">
        <v>9.5499998090954566E-2</v>
      </c>
      <c r="N15" s="135">
        <v>0.15667813894904317</v>
      </c>
      <c r="O15" s="112">
        <v>0.10605446421658157</v>
      </c>
      <c r="P15" s="312">
        <f t="shared" ref="P15:P24" si="0">R15/$R$25</f>
        <v>0.11083912022373819</v>
      </c>
      <c r="Q15" s="246"/>
      <c r="R15" s="140">
        <v>336830</v>
      </c>
      <c r="S15" s="140"/>
      <c r="T15" s="247"/>
    </row>
    <row r="16" spans="1:20" s="22" customFormat="1" ht="15.6" x14ac:dyDescent="0.3">
      <c r="A16" s="23"/>
      <c r="B16" s="76"/>
      <c r="C16" s="21"/>
      <c r="D16" s="21"/>
      <c r="E16" s="21"/>
      <c r="F16" s="23"/>
      <c r="L16" s="251" t="s">
        <v>186</v>
      </c>
      <c r="M16" s="135">
        <v>0.14102786824531999</v>
      </c>
      <c r="N16" s="135">
        <v>0.16932204887965704</v>
      </c>
      <c r="O16" s="112">
        <v>0.13076786438145904</v>
      </c>
      <c r="P16" s="312">
        <f t="shared" si="0"/>
        <v>0.14702809462211602</v>
      </c>
      <c r="Q16" s="246"/>
      <c r="R16" s="140">
        <v>446805</v>
      </c>
      <c r="S16" s="140"/>
      <c r="T16" s="247"/>
    </row>
    <row r="17" spans="1:20" s="22" customFormat="1" ht="15.6" x14ac:dyDescent="0.3">
      <c r="A17" s="23"/>
      <c r="B17" s="76"/>
      <c r="C17" s="21"/>
      <c r="D17" s="21"/>
      <c r="E17" s="21"/>
      <c r="F17" s="23"/>
      <c r="L17" s="251" t="s">
        <v>187</v>
      </c>
      <c r="M17" s="135">
        <v>5.1017330314496144E-2</v>
      </c>
      <c r="N17" s="135">
        <v>7.8483393733150664E-2</v>
      </c>
      <c r="O17" s="112">
        <v>7.4085544983762755E-2</v>
      </c>
      <c r="P17" s="312">
        <f t="shared" si="0"/>
        <v>5.9228163791676551E-2</v>
      </c>
      <c r="Q17" s="246"/>
      <c r="R17" s="140">
        <v>179989</v>
      </c>
      <c r="S17" s="140"/>
      <c r="T17" s="247"/>
    </row>
    <row r="18" spans="1:20" s="22" customFormat="1" ht="15.6" x14ac:dyDescent="0.3">
      <c r="A18" s="23"/>
      <c r="B18" s="76"/>
      <c r="C18" s="21"/>
      <c r="D18" s="21"/>
      <c r="E18" s="21"/>
      <c r="F18" s="23"/>
      <c r="L18" s="251" t="s">
        <v>188</v>
      </c>
      <c r="M18" s="135">
        <v>4.260178075758559E-2</v>
      </c>
      <c r="N18" s="135">
        <v>6.301791001900385E-2</v>
      </c>
      <c r="O18" s="112">
        <v>6.1605870001867395E-2</v>
      </c>
      <c r="P18" s="312">
        <f t="shared" si="0"/>
        <v>4.8839238029174288E-2</v>
      </c>
      <c r="Q18" s="246"/>
      <c r="R18" s="140">
        <v>148418</v>
      </c>
      <c r="S18" s="140"/>
      <c r="T18" s="247"/>
    </row>
    <row r="19" spans="1:20" s="22" customFormat="1" ht="15.6" x14ac:dyDescent="0.3">
      <c r="A19" s="23"/>
      <c r="B19" s="76"/>
      <c r="C19" s="21"/>
      <c r="D19" s="21"/>
      <c r="E19" s="21"/>
      <c r="F19" s="23"/>
      <c r="L19" s="251" t="s">
        <v>173</v>
      </c>
      <c r="M19" s="135">
        <v>0.20863718973239001</v>
      </c>
      <c r="N19" s="135">
        <v>0.10402947805718832</v>
      </c>
      <c r="O19" s="112">
        <v>0.15871960356536116</v>
      </c>
      <c r="P19" s="312">
        <f t="shared" si="0"/>
        <v>0.18010641318973356</v>
      </c>
      <c r="Q19" s="246"/>
      <c r="R19" s="140">
        <v>547327</v>
      </c>
      <c r="S19" s="140"/>
      <c r="T19" s="247"/>
    </row>
    <row r="20" spans="1:20" s="22" customFormat="1" ht="15.6" x14ac:dyDescent="0.3">
      <c r="A20" s="23"/>
      <c r="B20" s="76"/>
      <c r="C20" s="21"/>
      <c r="D20" s="21"/>
      <c r="E20" s="21"/>
      <c r="F20" s="23"/>
      <c r="L20" s="251" t="s">
        <v>189</v>
      </c>
      <c r="M20" s="135">
        <v>0.18658341955855234</v>
      </c>
      <c r="N20" s="135">
        <v>0.11796471030185177</v>
      </c>
      <c r="O20" s="112">
        <v>0.16054600855358744</v>
      </c>
      <c r="P20" s="312">
        <f t="shared" si="0"/>
        <v>0.16835285294821267</v>
      </c>
      <c r="Q20" s="246"/>
      <c r="R20" s="140">
        <v>511609</v>
      </c>
      <c r="S20" s="140"/>
      <c r="T20" s="247"/>
    </row>
    <row r="21" spans="1:20" s="22" customFormat="1" ht="15.6" x14ac:dyDescent="0.3">
      <c r="A21" s="23"/>
      <c r="B21" s="76"/>
      <c r="C21" s="21"/>
      <c r="D21" s="21"/>
      <c r="E21" s="21"/>
      <c r="F21" s="23"/>
      <c r="L21" s="251" t="s">
        <v>190</v>
      </c>
      <c r="M21" s="135">
        <v>2.1326423861540753E-2</v>
      </c>
      <c r="N21" s="135">
        <v>1.6404627215273786E-2</v>
      </c>
      <c r="O21" s="112">
        <v>1.7057074017225594E-2</v>
      </c>
      <c r="P21" s="312">
        <f t="shared" si="0"/>
        <v>1.984528000015795E-2</v>
      </c>
      <c r="Q21" s="246"/>
      <c r="R21" s="140">
        <v>60308</v>
      </c>
      <c r="S21" s="140"/>
      <c r="T21" s="247"/>
    </row>
    <row r="22" spans="1:20" s="22" customFormat="1" ht="15.6" x14ac:dyDescent="0.3">
      <c r="A22" s="23"/>
      <c r="B22" s="76"/>
      <c r="C22" s="21"/>
      <c r="D22" s="21"/>
      <c r="E22" s="21"/>
      <c r="F22" s="23"/>
      <c r="L22" s="251" t="s">
        <v>191</v>
      </c>
      <c r="M22" s="135">
        <v>0.12178898557143457</v>
      </c>
      <c r="N22" s="135">
        <v>0.10303370972731692</v>
      </c>
      <c r="O22" s="112">
        <v>0.15274393437694994</v>
      </c>
      <c r="P22" s="312">
        <f t="shared" si="0"/>
        <v>0.1195567224948164</v>
      </c>
      <c r="Q22" s="246"/>
      <c r="R22" s="140">
        <v>363322</v>
      </c>
      <c r="S22" s="140"/>
      <c r="T22" s="247"/>
    </row>
    <row r="23" spans="1:20" s="22" customFormat="1" ht="15.6" x14ac:dyDescent="0.3">
      <c r="A23" s="23"/>
      <c r="B23" s="76"/>
      <c r="C23" s="21"/>
      <c r="D23" s="21"/>
      <c r="E23" s="21"/>
      <c r="F23" s="23"/>
      <c r="L23" s="251" t="s">
        <v>192</v>
      </c>
      <c r="M23" s="135">
        <v>3.9882822790948069E-2</v>
      </c>
      <c r="N23" s="135">
        <v>3.2459837804392981E-2</v>
      </c>
      <c r="O23" s="112">
        <v>4.294101303989397E-2</v>
      </c>
      <c r="P23" s="312">
        <f t="shared" si="0"/>
        <v>3.8335139354288006E-2</v>
      </c>
      <c r="Q23" s="246"/>
      <c r="R23" s="140">
        <v>116497</v>
      </c>
      <c r="S23" s="140"/>
      <c r="T23" s="247"/>
    </row>
    <row r="24" spans="1:20" s="22" customFormat="1" ht="16.2" thickBot="1" x14ac:dyDescent="0.35">
      <c r="A24" s="23"/>
      <c r="B24" s="76"/>
      <c r="C24" s="21"/>
      <c r="D24" s="21"/>
      <c r="E24" s="21"/>
      <c r="F24" s="23"/>
      <c r="L24" s="252" t="s">
        <v>193</v>
      </c>
      <c r="M24" s="163">
        <v>2.2532463317691889E-2</v>
      </c>
      <c r="N24" s="163">
        <v>2.0331075706014938E-2</v>
      </c>
      <c r="O24" s="164">
        <v>2.6334846987342696E-2</v>
      </c>
      <c r="P24" s="253">
        <f t="shared" si="0"/>
        <v>2.2282667891667701E-2</v>
      </c>
      <c r="Q24" s="246"/>
      <c r="R24" s="140">
        <v>67715</v>
      </c>
      <c r="S24" s="140"/>
      <c r="T24" s="247"/>
    </row>
    <row r="25" spans="1:20" s="22" customFormat="1" ht="15.6" x14ac:dyDescent="0.3">
      <c r="A25" s="23"/>
      <c r="B25" s="76"/>
      <c r="C25" s="21"/>
      <c r="D25" s="21"/>
      <c r="E25" s="21"/>
      <c r="F25" s="23"/>
      <c r="L25" s="133"/>
      <c r="M25" s="248">
        <f t="shared" ref="M25:P25" si="1">SUM(M14:M24)</f>
        <v>1.0000000000000002</v>
      </c>
      <c r="N25" s="248">
        <f t="shared" si="1"/>
        <v>1</v>
      </c>
      <c r="O25" s="248">
        <f t="shared" si="1"/>
        <v>0.99999999999999989</v>
      </c>
      <c r="P25" s="248">
        <f t="shared" si="1"/>
        <v>1</v>
      </c>
      <c r="Q25" s="248"/>
      <c r="R25" s="249">
        <f>SUM(R14:R24)</f>
        <v>3038909</v>
      </c>
      <c r="S25" s="249"/>
      <c r="T25" s="133"/>
    </row>
    <row r="26" spans="1:20" s="22" customFormat="1" ht="15.6" x14ac:dyDescent="0.3">
      <c r="A26" s="23"/>
      <c r="B26" s="76"/>
      <c r="C26" s="21"/>
      <c r="D26" s="21"/>
      <c r="E26" s="21"/>
      <c r="F26" s="23"/>
      <c r="L26" s="32"/>
      <c r="M26" s="32"/>
      <c r="N26" s="32"/>
      <c r="O26" s="32"/>
      <c r="P26" s="32"/>
      <c r="Q26" s="32"/>
      <c r="R26" s="32"/>
      <c r="S26" s="32"/>
      <c r="T26" s="32"/>
    </row>
    <row r="27" spans="1:20" ht="15" customHeight="1" x14ac:dyDescent="0.25">
      <c r="B27" s="14"/>
      <c r="C27" s="14"/>
      <c r="D27" s="14"/>
      <c r="E27" s="14"/>
    </row>
    <row r="28" spans="1:20" ht="15" customHeight="1" x14ac:dyDescent="0.25">
      <c r="B28" s="14"/>
      <c r="C28" s="14"/>
      <c r="D28" s="14"/>
      <c r="E28" s="14"/>
    </row>
    <row r="29" spans="1:20" ht="15" customHeight="1" x14ac:dyDescent="0.25">
      <c r="B29" s="14"/>
      <c r="C29" s="14"/>
      <c r="D29" s="14"/>
      <c r="E29" s="14"/>
    </row>
    <row r="30" spans="1:20" ht="15" customHeight="1" x14ac:dyDescent="0.25">
      <c r="B30" s="14"/>
      <c r="C30" s="14"/>
      <c r="D30" s="14"/>
      <c r="E30" s="14"/>
    </row>
    <row r="31" spans="1:20" s="12" customFormat="1" ht="15" customHeight="1" x14ac:dyDescent="0.3">
      <c r="A31" s="360" t="s">
        <v>637</v>
      </c>
    </row>
    <row r="32" spans="1:20" s="12" customFormat="1" ht="15" customHeight="1" x14ac:dyDescent="0.3">
      <c r="A32" s="76"/>
    </row>
    <row r="33" spans="1:21" s="12" customFormat="1" ht="15" customHeight="1" x14ac:dyDescent="0.3">
      <c r="A33" s="76"/>
      <c r="B33" s="647" t="s">
        <v>657</v>
      </c>
      <c r="C33" s="647"/>
      <c r="D33" s="647"/>
      <c r="E33" s="647"/>
      <c r="F33" s="647"/>
      <c r="G33" s="647"/>
      <c r="H33" s="647"/>
      <c r="I33" s="647"/>
      <c r="J33" s="647"/>
    </row>
    <row r="34" spans="1:21" s="12" customFormat="1" ht="50.25" customHeight="1" x14ac:dyDescent="0.3">
      <c r="A34" s="76"/>
      <c r="B34" s="647"/>
      <c r="C34" s="647"/>
      <c r="D34" s="647"/>
      <c r="E34" s="647"/>
      <c r="F34" s="647"/>
      <c r="G34" s="647"/>
      <c r="H34" s="647"/>
      <c r="I34" s="647"/>
      <c r="J34" s="647"/>
    </row>
    <row r="35" spans="1:21" s="12" customFormat="1" ht="15" customHeight="1" thickBot="1" x14ac:dyDescent="0.35">
      <c r="A35" s="76"/>
    </row>
    <row r="36" spans="1:21" ht="29.25" customHeight="1" thickBot="1" x14ac:dyDescent="0.3">
      <c r="A36" s="5"/>
      <c r="L36" s="317" t="s">
        <v>217</v>
      </c>
      <c r="M36" s="318" t="s">
        <v>215</v>
      </c>
      <c r="N36" s="319" t="s">
        <v>103</v>
      </c>
      <c r="O36" s="320" t="s">
        <v>104</v>
      </c>
      <c r="Q36" s="317" t="s">
        <v>217</v>
      </c>
      <c r="R36" s="318" t="s">
        <v>215</v>
      </c>
      <c r="S36" s="319" t="s">
        <v>103</v>
      </c>
      <c r="T36" s="320" t="s">
        <v>104</v>
      </c>
    </row>
    <row r="37" spans="1:21" ht="15" customHeight="1" x14ac:dyDescent="0.25">
      <c r="A37"/>
      <c r="L37" s="313" t="s">
        <v>184</v>
      </c>
      <c r="M37" s="314">
        <f t="shared" ref="M37:O39" si="2">R37/$U$48</f>
        <v>4.7644730395020055E-2</v>
      </c>
      <c r="N37" s="314">
        <f t="shared" si="2"/>
        <v>3.2946034251107884E-2</v>
      </c>
      <c r="O37" s="321">
        <f t="shared" si="2"/>
        <v>4.9955428082907385E-3</v>
      </c>
      <c r="Q37" s="313" t="s">
        <v>184</v>
      </c>
      <c r="R37" s="328">
        <v>144788</v>
      </c>
      <c r="S37" s="329">
        <v>100120</v>
      </c>
      <c r="T37" s="330">
        <v>15181</v>
      </c>
    </row>
    <row r="38" spans="1:21" ht="15" customHeight="1" x14ac:dyDescent="0.25">
      <c r="A38"/>
      <c r="L38" s="251" t="s">
        <v>185</v>
      </c>
      <c r="M38" s="135">
        <f t="shared" si="2"/>
        <v>6.5845999337262151E-2</v>
      </c>
      <c r="N38" s="135">
        <f t="shared" si="2"/>
        <v>3.7330831558299374E-2</v>
      </c>
      <c r="O38" s="255">
        <f t="shared" si="2"/>
        <v>7.6622893281766578E-3</v>
      </c>
      <c r="Q38" s="251" t="s">
        <v>185</v>
      </c>
      <c r="R38" s="29">
        <v>200100</v>
      </c>
      <c r="S38" s="25">
        <v>113445</v>
      </c>
      <c r="T38" s="322">
        <v>23285</v>
      </c>
    </row>
    <row r="39" spans="1:21" ht="15" customHeight="1" x14ac:dyDescent="0.25">
      <c r="A39"/>
      <c r="L39" s="251" t="s">
        <v>186</v>
      </c>
      <c r="M39" s="135">
        <f t="shared" si="2"/>
        <v>9.7236870205721859E-2</v>
      </c>
      <c r="N39" s="135">
        <f t="shared" si="2"/>
        <v>4.0343425880801302E-2</v>
      </c>
      <c r="O39" s="255">
        <f t="shared" si="2"/>
        <v>9.4477985355928724E-3</v>
      </c>
      <c r="Q39" s="251" t="s">
        <v>186</v>
      </c>
      <c r="R39" s="94">
        <v>295494</v>
      </c>
      <c r="S39" s="94">
        <v>122600</v>
      </c>
      <c r="T39" s="323">
        <v>28711</v>
      </c>
    </row>
    <row r="40" spans="1:21" ht="15" customHeight="1" x14ac:dyDescent="0.25">
      <c r="A40"/>
      <c r="L40" s="251" t="s">
        <v>187</v>
      </c>
      <c r="M40" s="135">
        <f t="shared" ref="M40" si="3">R40/$U$48</f>
        <v>3.5175781834862446E-2</v>
      </c>
      <c r="N40" s="135">
        <f t="shared" ref="N40" si="4">S40/$U$48</f>
        <v>1.8699803120132915E-2</v>
      </c>
      <c r="O40" s="255">
        <f t="shared" ref="O40" si="5">T40/$U$48</f>
        <v>5.3525788366811907E-3</v>
      </c>
      <c r="Q40" s="251" t="s">
        <v>187</v>
      </c>
      <c r="R40" s="29">
        <v>106896</v>
      </c>
      <c r="S40" s="25">
        <v>56827</v>
      </c>
      <c r="T40" s="322">
        <v>16266</v>
      </c>
    </row>
    <row r="41" spans="1:21" ht="15" customHeight="1" x14ac:dyDescent="0.25">
      <c r="A41"/>
      <c r="L41" s="251" t="s">
        <v>188</v>
      </c>
      <c r="M41" s="135">
        <f t="shared" ref="M41:O47" si="6">R41/$U$48</f>
        <v>2.9373370508955682E-2</v>
      </c>
      <c r="N41" s="135">
        <f t="shared" si="6"/>
        <v>1.5014928054772288E-2</v>
      </c>
      <c r="O41" s="255">
        <f t="shared" si="6"/>
        <v>4.4509394654463161E-3</v>
      </c>
      <c r="Q41" s="251" t="s">
        <v>188</v>
      </c>
      <c r="R41" s="29">
        <v>89263</v>
      </c>
      <c r="S41" s="25">
        <v>45629</v>
      </c>
      <c r="T41" s="322">
        <v>13526</v>
      </c>
    </row>
    <row r="42" spans="1:21" ht="15" customHeight="1" x14ac:dyDescent="0.25">
      <c r="A42"/>
      <c r="L42" s="251" t="s">
        <v>173</v>
      </c>
      <c r="M42" s="135">
        <f t="shared" si="6"/>
        <v>0.14385261289495671</v>
      </c>
      <c r="N42" s="135">
        <f t="shared" si="6"/>
        <v>2.4786527006896226E-2</v>
      </c>
      <c r="O42" s="255">
        <f t="shared" si="6"/>
        <v>1.1467273287880617E-2</v>
      </c>
      <c r="Q42" s="251" t="s">
        <v>173</v>
      </c>
      <c r="R42" s="25">
        <v>437155</v>
      </c>
      <c r="S42" s="25">
        <v>75324</v>
      </c>
      <c r="T42" s="324">
        <v>34848</v>
      </c>
    </row>
    <row r="43" spans="1:21" ht="15" customHeight="1" x14ac:dyDescent="0.25">
      <c r="A43"/>
      <c r="L43" s="251" t="s">
        <v>189</v>
      </c>
      <c r="M43" s="135">
        <f t="shared" si="6"/>
        <v>0.12864682687109091</v>
      </c>
      <c r="N43" s="135">
        <f t="shared" si="6"/>
        <v>2.8106797538195449E-2</v>
      </c>
      <c r="O43" s="255">
        <f t="shared" si="6"/>
        <v>1.1599228538926306E-2</v>
      </c>
      <c r="Q43" s="251" t="s">
        <v>189</v>
      </c>
      <c r="R43" s="29">
        <v>390946</v>
      </c>
      <c r="S43" s="25">
        <v>85414</v>
      </c>
      <c r="T43" s="324">
        <v>35249</v>
      </c>
    </row>
    <row r="44" spans="1:21" ht="15" customHeight="1" x14ac:dyDescent="0.25">
      <c r="A44"/>
      <c r="L44" s="251" t="s">
        <v>190</v>
      </c>
      <c r="M44" s="135">
        <f t="shared" si="6"/>
        <v>1.4704290256799398E-2</v>
      </c>
      <c r="N44" s="135">
        <f t="shared" si="6"/>
        <v>3.9086395808495744E-3</v>
      </c>
      <c r="O44" s="255">
        <f t="shared" si="6"/>
        <v>1.2323501625089795E-3</v>
      </c>
      <c r="Q44" s="251" t="s">
        <v>190</v>
      </c>
      <c r="R44" s="29">
        <v>44685</v>
      </c>
      <c r="S44" s="25">
        <v>11878</v>
      </c>
      <c r="T44" s="322">
        <v>3745</v>
      </c>
    </row>
    <row r="45" spans="1:21" ht="15" customHeight="1" x14ac:dyDescent="0.25">
      <c r="A45"/>
      <c r="L45" s="251" t="s">
        <v>191</v>
      </c>
      <c r="M45" s="135">
        <f t="shared" si="6"/>
        <v>8.3971912288258718E-2</v>
      </c>
      <c r="N45" s="135">
        <f t="shared" si="6"/>
        <v>2.454927080738515E-2</v>
      </c>
      <c r="O45" s="255">
        <f t="shared" si="6"/>
        <v>1.1035539399172532E-2</v>
      </c>
      <c r="Q45" s="251" t="s">
        <v>191</v>
      </c>
      <c r="R45" s="29">
        <v>255183</v>
      </c>
      <c r="S45" s="25">
        <v>74603</v>
      </c>
      <c r="T45" s="322">
        <v>33536</v>
      </c>
    </row>
    <row r="46" spans="1:21" ht="15" customHeight="1" x14ac:dyDescent="0.25">
      <c r="A46"/>
      <c r="L46" s="251" t="s">
        <v>192</v>
      </c>
      <c r="M46" s="135">
        <f t="shared" si="6"/>
        <v>2.7498684560807844E-2</v>
      </c>
      <c r="N46" s="135">
        <f t="shared" si="6"/>
        <v>7.7340255993187026E-3</v>
      </c>
      <c r="O46" s="255">
        <f t="shared" si="6"/>
        <v>3.1024291941614572E-3</v>
      </c>
      <c r="Q46" s="251" t="s">
        <v>192</v>
      </c>
      <c r="R46" s="29">
        <v>83566</v>
      </c>
      <c r="S46" s="25">
        <v>23503</v>
      </c>
      <c r="T46" s="322">
        <v>9428</v>
      </c>
    </row>
    <row r="47" spans="1:21" ht="15" customHeight="1" thickBot="1" x14ac:dyDescent="0.3">
      <c r="A47"/>
      <c r="L47" s="252" t="s">
        <v>193</v>
      </c>
      <c r="M47" s="163">
        <f t="shared" si="6"/>
        <v>1.5535838684211999E-2</v>
      </c>
      <c r="N47" s="163">
        <f t="shared" si="6"/>
        <v>4.8441726948717451E-3</v>
      </c>
      <c r="O47" s="256">
        <f t="shared" si="6"/>
        <v>1.902656512583957E-3</v>
      </c>
      <c r="Q47" s="252" t="s">
        <v>193</v>
      </c>
      <c r="R47" s="325">
        <v>47212</v>
      </c>
      <c r="S47" s="326">
        <v>14721</v>
      </c>
      <c r="T47" s="327">
        <v>5782</v>
      </c>
    </row>
    <row r="48" spans="1:21" ht="15" customHeight="1" x14ac:dyDescent="0.25">
      <c r="A48"/>
      <c r="L48" s="133"/>
      <c r="M48" s="248"/>
      <c r="N48" s="248"/>
      <c r="O48" s="248"/>
      <c r="R48">
        <f>SUM(R37:R47)</f>
        <v>2095288</v>
      </c>
      <c r="S48">
        <f>SUM(S37:S47)</f>
        <v>724064</v>
      </c>
      <c r="T48">
        <f>SUM(T37:T47)</f>
        <v>219557</v>
      </c>
      <c r="U48">
        <f>SUM(R48:T48)</f>
        <v>3038909</v>
      </c>
    </row>
    <row r="49" spans="1:16" x14ac:dyDescent="0.25">
      <c r="O49" s="254">
        <f>SUM(M37:O47)</f>
        <v>0.99999999999999989</v>
      </c>
    </row>
    <row r="57" spans="1:16" ht="18" x14ac:dyDescent="0.35">
      <c r="A57" s="546" t="s">
        <v>639</v>
      </c>
      <c r="B57" s="458"/>
      <c r="C57" s="458"/>
      <c r="D57" s="458"/>
      <c r="E57" s="472"/>
      <c r="F57" s="458"/>
      <c r="G57" s="458"/>
      <c r="H57" s="458"/>
      <c r="I57" s="458"/>
      <c r="J57" s="458"/>
      <c r="K57" s="456"/>
      <c r="L57" s="456"/>
      <c r="M57" s="456"/>
      <c r="N57" s="456"/>
      <c r="O57" s="456"/>
      <c r="P57" s="456"/>
    </row>
    <row r="58" spans="1:16" ht="13.8" thickBot="1" x14ac:dyDescent="0.3">
      <c r="A58" s="458"/>
      <c r="B58" s="458"/>
      <c r="C58" s="458"/>
      <c r="D58" s="458"/>
      <c r="E58" s="458"/>
      <c r="F58" s="458"/>
      <c r="G58" s="458"/>
      <c r="H58" s="458"/>
      <c r="I58" s="458"/>
      <c r="J58" s="458"/>
      <c r="K58" s="456"/>
      <c r="L58" s="456"/>
      <c r="M58" s="456"/>
      <c r="N58" s="456"/>
      <c r="O58" s="456"/>
      <c r="P58" s="456"/>
    </row>
    <row r="59" spans="1:16" ht="54.75" customHeight="1" thickBot="1" x14ac:dyDescent="0.3">
      <c r="A59" s="458"/>
      <c r="B59" s="648" t="s">
        <v>645</v>
      </c>
      <c r="C59" s="648"/>
      <c r="D59" s="648"/>
      <c r="E59" s="648"/>
      <c r="F59" s="648"/>
      <c r="G59" s="648"/>
      <c r="H59" s="648"/>
      <c r="I59" s="648"/>
      <c r="J59" s="648"/>
      <c r="K59" s="456"/>
      <c r="L59" s="465" t="s">
        <v>457</v>
      </c>
      <c r="M59" s="393" t="s">
        <v>215</v>
      </c>
      <c r="N59" s="394" t="s">
        <v>103</v>
      </c>
      <c r="O59" s="395" t="s">
        <v>104</v>
      </c>
      <c r="P59" s="456"/>
    </row>
    <row r="60" spans="1:16" ht="10.5" customHeight="1" x14ac:dyDescent="0.25">
      <c r="A60" s="458"/>
      <c r="B60" s="648"/>
      <c r="C60" s="648"/>
      <c r="D60" s="648"/>
      <c r="E60" s="648"/>
      <c r="F60" s="648"/>
      <c r="G60" s="648"/>
      <c r="H60" s="648"/>
      <c r="I60" s="648"/>
      <c r="J60" s="648"/>
      <c r="K60" s="456"/>
      <c r="L60" s="392" t="s">
        <v>184</v>
      </c>
      <c r="M60" s="464">
        <v>0.55668636505196301</v>
      </c>
      <c r="N60" s="464">
        <v>0.38494515338980118</v>
      </c>
      <c r="O60" s="466">
        <v>5.8368481558235832E-2</v>
      </c>
      <c r="P60" s="463">
        <v>1</v>
      </c>
    </row>
    <row r="61" spans="1:16" x14ac:dyDescent="0.25">
      <c r="A61" s="456"/>
      <c r="B61" s="456"/>
      <c r="C61" s="456"/>
      <c r="D61" s="456"/>
      <c r="E61" s="456"/>
      <c r="F61" s="456"/>
      <c r="G61" s="456"/>
      <c r="H61" s="456"/>
      <c r="I61" s="456"/>
      <c r="J61" s="456"/>
      <c r="K61" s="456"/>
      <c r="L61" s="386" t="s">
        <v>185</v>
      </c>
      <c r="M61" s="461">
        <v>0.59406822432681172</v>
      </c>
      <c r="N61" s="461">
        <v>0.33680194756999082</v>
      </c>
      <c r="O61" s="462">
        <v>6.9129828103197455E-2</v>
      </c>
      <c r="P61" s="463">
        <v>1</v>
      </c>
    </row>
    <row r="62" spans="1:16" x14ac:dyDescent="0.25">
      <c r="A62" s="456"/>
      <c r="B62" s="456"/>
      <c r="C62" s="456"/>
      <c r="D62" s="456"/>
      <c r="E62" s="456"/>
      <c r="F62" s="456"/>
      <c r="G62" s="456"/>
      <c r="H62" s="456"/>
      <c r="I62" s="456"/>
      <c r="J62" s="456"/>
      <c r="K62" s="456"/>
      <c r="L62" s="386" t="s">
        <v>186</v>
      </c>
      <c r="M62" s="461">
        <v>0.66134891059858325</v>
      </c>
      <c r="N62" s="461">
        <v>0.2743926321325858</v>
      </c>
      <c r="O62" s="462">
        <v>6.4258457268830921E-2</v>
      </c>
      <c r="P62" s="463">
        <v>1</v>
      </c>
    </row>
    <row r="63" spans="1:16" x14ac:dyDescent="0.25">
      <c r="A63" s="456"/>
      <c r="B63" s="456"/>
      <c r="C63" s="456"/>
      <c r="D63" s="456"/>
      <c r="E63" s="456"/>
      <c r="F63" s="456"/>
      <c r="G63" s="456"/>
      <c r="H63" s="456"/>
      <c r="I63" s="456"/>
      <c r="J63" s="456"/>
      <c r="K63" s="456"/>
      <c r="L63" s="386" t="s">
        <v>187</v>
      </c>
      <c r="M63" s="461">
        <v>0.5939029607364894</v>
      </c>
      <c r="N63" s="461">
        <v>0.31572484985193539</v>
      </c>
      <c r="O63" s="462">
        <v>9.0372189411575155E-2</v>
      </c>
      <c r="P63" s="463">
        <v>1</v>
      </c>
    </row>
    <row r="64" spans="1:16" x14ac:dyDescent="0.25">
      <c r="A64" s="456"/>
      <c r="B64" s="456"/>
      <c r="C64" s="456"/>
      <c r="D64" s="456"/>
      <c r="E64" s="456"/>
      <c r="F64" s="456"/>
      <c r="G64" s="456"/>
      <c r="H64" s="456"/>
      <c r="I64" s="456"/>
      <c r="J64" s="456"/>
      <c r="K64" s="456"/>
      <c r="L64" s="386" t="s">
        <v>188</v>
      </c>
      <c r="M64" s="461">
        <v>0.60142974571817431</v>
      </c>
      <c r="N64" s="461">
        <v>0.30743575577086335</v>
      </c>
      <c r="O64" s="462">
        <v>9.1134498510962281E-2</v>
      </c>
      <c r="P64" s="463">
        <v>1</v>
      </c>
    </row>
    <row r="65" spans="1:16" ht="15.75" customHeight="1" x14ac:dyDescent="0.25">
      <c r="A65" s="456"/>
      <c r="B65" s="456"/>
      <c r="C65" s="456"/>
      <c r="D65" s="456"/>
      <c r="E65" s="456"/>
      <c r="F65" s="456"/>
      <c r="G65" s="456"/>
      <c r="H65" s="456"/>
      <c r="I65" s="456"/>
      <c r="J65" s="456"/>
      <c r="K65" s="456"/>
      <c r="L65" s="386" t="s">
        <v>173</v>
      </c>
      <c r="M65" s="461">
        <v>0.79870899845978727</v>
      </c>
      <c r="N65" s="461">
        <v>0.13762156809366247</v>
      </c>
      <c r="O65" s="462">
        <v>6.3669433446550239E-2</v>
      </c>
      <c r="P65" s="463">
        <v>1</v>
      </c>
    </row>
    <row r="66" spans="1:16" x14ac:dyDescent="0.25">
      <c r="A66" s="348"/>
      <c r="B66" s="332"/>
      <c r="C66" s="332"/>
      <c r="D66" s="332"/>
      <c r="E66" s="332"/>
      <c r="F66" s="332"/>
      <c r="G66" s="332"/>
      <c r="H66" s="332"/>
      <c r="I66" s="332"/>
      <c r="J66" s="332"/>
      <c r="K66" s="332"/>
      <c r="L66" s="386" t="s">
        <v>189</v>
      </c>
      <c r="M66" s="461">
        <v>0.76414996608738317</v>
      </c>
      <c r="N66" s="461">
        <v>0.16695171507928908</v>
      </c>
      <c r="O66" s="462">
        <v>6.8898318833327796E-2</v>
      </c>
      <c r="P66" s="463">
        <v>1</v>
      </c>
    </row>
    <row r="67" spans="1:16" x14ac:dyDescent="0.25">
      <c r="A67" s="348"/>
      <c r="B67" s="332"/>
      <c r="C67" s="332"/>
      <c r="D67" s="332"/>
      <c r="E67" s="332"/>
      <c r="F67" s="332"/>
      <c r="G67" s="332"/>
      <c r="H67" s="332"/>
      <c r="I67" s="332"/>
      <c r="J67" s="332"/>
      <c r="K67" s="332"/>
      <c r="L67" s="386" t="s">
        <v>190</v>
      </c>
      <c r="M67" s="461">
        <v>0.74094647476288389</v>
      </c>
      <c r="N67" s="461">
        <v>0.1969556277774093</v>
      </c>
      <c r="O67" s="462">
        <v>6.2097897459706841E-2</v>
      </c>
      <c r="P67" s="463">
        <v>1</v>
      </c>
    </row>
    <row r="68" spans="1:16" x14ac:dyDescent="0.25">
      <c r="A68" s="348"/>
      <c r="B68" s="332"/>
      <c r="C68" s="332"/>
      <c r="D68" s="332"/>
      <c r="E68" s="332"/>
      <c r="F68" s="332"/>
      <c r="G68" s="332"/>
      <c r="H68" s="332"/>
      <c r="I68" s="332"/>
      <c r="J68" s="332"/>
      <c r="K68" s="332"/>
      <c r="L68" s="386" t="s">
        <v>191</v>
      </c>
      <c r="M68" s="461">
        <v>0.70236044060089953</v>
      </c>
      <c r="N68" s="461">
        <v>0.20533576276691198</v>
      </c>
      <c r="O68" s="462">
        <v>9.2303796632188531E-2</v>
      </c>
      <c r="P68" s="463">
        <v>1</v>
      </c>
    </row>
    <row r="69" spans="1:16" x14ac:dyDescent="0.25">
      <c r="A69" s="348"/>
      <c r="B69" s="332"/>
      <c r="C69" s="332"/>
      <c r="D69" s="332"/>
      <c r="E69" s="332"/>
      <c r="F69" s="332"/>
      <c r="G69" s="332"/>
      <c r="H69" s="332"/>
      <c r="I69" s="332"/>
      <c r="J69" s="332"/>
      <c r="K69" s="332"/>
      <c r="L69" s="386" t="s">
        <v>192</v>
      </c>
      <c r="M69" s="461">
        <v>0.71732319287191948</v>
      </c>
      <c r="N69" s="461">
        <v>0.20174768448972935</v>
      </c>
      <c r="O69" s="462">
        <v>8.0929122638351197E-2</v>
      </c>
      <c r="P69" s="463">
        <v>1</v>
      </c>
    </row>
    <row r="70" spans="1:16" ht="13.8" thickBot="1" x14ac:dyDescent="0.3">
      <c r="A70" s="348"/>
      <c r="B70" s="332"/>
      <c r="C70" s="332"/>
      <c r="D70" s="332"/>
      <c r="E70" s="332"/>
      <c r="F70" s="332"/>
      <c r="G70" s="332"/>
      <c r="H70" s="332"/>
      <c r="I70" s="332"/>
      <c r="J70" s="332"/>
      <c r="K70" s="332"/>
      <c r="L70" s="387" t="s">
        <v>193</v>
      </c>
      <c r="M70" s="468">
        <v>0.69721627408993581</v>
      </c>
      <c r="N70" s="468">
        <v>0.21739644096581259</v>
      </c>
      <c r="O70" s="469">
        <v>8.5387284944251643E-2</v>
      </c>
      <c r="P70" s="463">
        <v>1</v>
      </c>
    </row>
    <row r="71" spans="1:16" ht="13.8" thickBot="1" x14ac:dyDescent="0.3">
      <c r="A71" s="348"/>
      <c r="B71" s="332"/>
      <c r="C71" s="332"/>
      <c r="D71" s="332"/>
      <c r="E71" s="332"/>
      <c r="F71" s="332"/>
      <c r="G71" s="332"/>
      <c r="H71" s="332"/>
      <c r="I71" s="332"/>
      <c r="J71" s="332"/>
      <c r="K71" s="332"/>
      <c r="L71" s="467" t="s">
        <v>164</v>
      </c>
      <c r="M71" s="470">
        <v>0.6894869178379478</v>
      </c>
      <c r="N71" s="470">
        <v>0.23826445609263061</v>
      </c>
      <c r="O71" s="471">
        <v>7.2248626069421631E-2</v>
      </c>
      <c r="P71" s="463">
        <v>1</v>
      </c>
    </row>
  </sheetData>
  <mergeCells count="3">
    <mergeCell ref="B10:J11"/>
    <mergeCell ref="B33:J34"/>
    <mergeCell ref="B59:J60"/>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80" zoomScaleNormal="80" workbookViewId="0">
      <pane ySplit="1" topLeftCell="A2" activePane="bottomLeft" state="frozen"/>
      <selection activeCell="A3" sqref="A3"/>
      <selection pane="bottomLeft" activeCell="A2" sqref="A2"/>
    </sheetView>
  </sheetViews>
  <sheetFormatPr baseColWidth="10" defaultColWidth="8.88671875" defaultRowHeight="13.2" x14ac:dyDescent="0.25"/>
  <cols>
    <col min="1" max="1" width="15.44140625" bestFit="1" customWidth="1"/>
    <col min="2" max="2" width="29.88671875" customWidth="1"/>
    <col min="3" max="15" width="12.6640625" customWidth="1"/>
    <col min="16" max="19" width="10.6640625" customWidth="1"/>
    <col min="20" max="21" width="11.6640625" customWidth="1"/>
    <col min="22" max="23" width="10.6640625" customWidth="1"/>
    <col min="24" max="24" width="12.44140625" customWidth="1"/>
    <col min="25" max="25" width="10.6640625" customWidth="1"/>
  </cols>
  <sheetData>
    <row r="1" spans="1:17" x14ac:dyDescent="0.25">
      <c r="A1" s="6" t="s">
        <v>109</v>
      </c>
    </row>
    <row r="2" spans="1:17" x14ac:dyDescent="0.25">
      <c r="B2" s="1"/>
      <c r="C2" s="1"/>
      <c r="D2" s="1"/>
      <c r="E2" s="1"/>
      <c r="F2" s="1"/>
    </row>
    <row r="3" spans="1:17" s="22" customFormat="1" ht="15.6" x14ac:dyDescent="0.3">
      <c r="A3" s="33" t="s">
        <v>451</v>
      </c>
      <c r="B3" s="345" t="s">
        <v>452</v>
      </c>
      <c r="C3" s="28"/>
      <c r="D3" s="28"/>
      <c r="E3" s="28"/>
      <c r="F3" s="28"/>
      <c r="G3" s="28"/>
      <c r="H3" s="32"/>
      <c r="I3" s="32"/>
      <c r="J3" s="32"/>
      <c r="K3" s="32"/>
      <c r="L3" s="32"/>
      <c r="M3" s="32"/>
      <c r="N3" s="32"/>
      <c r="O3" s="32"/>
      <c r="P3" s="32"/>
      <c r="Q3" s="32"/>
    </row>
    <row r="4" spans="1:17" ht="16.2" thickBot="1" x14ac:dyDescent="0.35">
      <c r="A4" s="23"/>
      <c r="B4" s="21"/>
      <c r="C4" s="21"/>
      <c r="D4" s="21"/>
      <c r="E4" s="21"/>
      <c r="F4" s="21"/>
      <c r="G4" s="3"/>
    </row>
    <row r="5" spans="1:17" ht="20.100000000000001" customHeight="1" x14ac:dyDescent="0.25">
      <c r="B5" s="594" t="s">
        <v>182</v>
      </c>
      <c r="C5" s="649" t="s">
        <v>453</v>
      </c>
      <c r="D5" s="650"/>
      <c r="E5" s="636" t="s">
        <v>160</v>
      </c>
      <c r="F5" s="653"/>
      <c r="G5" s="653"/>
      <c r="H5" s="653"/>
      <c r="I5" s="636" t="s">
        <v>162</v>
      </c>
      <c r="J5" s="653"/>
      <c r="K5" s="653"/>
      <c r="L5" s="653"/>
      <c r="M5" s="590" t="s">
        <v>161</v>
      </c>
      <c r="N5" s="590"/>
      <c r="O5" s="590"/>
      <c r="P5" s="598"/>
    </row>
    <row r="6" spans="1:17" ht="26.25" customHeight="1" x14ac:dyDescent="0.25">
      <c r="B6" s="630"/>
      <c r="C6" s="651"/>
      <c r="D6" s="652"/>
      <c r="E6" s="599" t="s">
        <v>165</v>
      </c>
      <c r="F6" s="599"/>
      <c r="G6" s="599" t="s">
        <v>454</v>
      </c>
      <c r="H6" s="599"/>
      <c r="I6" s="599" t="s">
        <v>165</v>
      </c>
      <c r="J6" s="601"/>
      <c r="K6" s="599" t="s">
        <v>454</v>
      </c>
      <c r="L6" s="599"/>
      <c r="M6" s="599" t="s">
        <v>165</v>
      </c>
      <c r="N6" s="601"/>
      <c r="O6" s="599" t="s">
        <v>454</v>
      </c>
      <c r="P6" s="655"/>
    </row>
    <row r="7" spans="1:17" s="17" customFormat="1" ht="66.900000000000006" customHeight="1" x14ac:dyDescent="0.25">
      <c r="B7" s="366" t="s">
        <v>183</v>
      </c>
      <c r="C7" s="604" t="s">
        <v>496</v>
      </c>
      <c r="D7" s="605"/>
      <c r="E7" s="604" t="s">
        <v>550</v>
      </c>
      <c r="F7" s="605"/>
      <c r="G7" s="576" t="s">
        <v>548</v>
      </c>
      <c r="H7" s="576"/>
      <c r="I7" s="576" t="s">
        <v>565</v>
      </c>
      <c r="J7" s="627"/>
      <c r="K7" s="604" t="s">
        <v>548</v>
      </c>
      <c r="L7" s="605"/>
      <c r="M7" s="576" t="s">
        <v>549</v>
      </c>
      <c r="N7" s="601"/>
      <c r="O7" s="604" t="s">
        <v>551</v>
      </c>
      <c r="P7" s="654"/>
    </row>
    <row r="8" spans="1:17" ht="30" customHeight="1" thickBot="1" x14ac:dyDescent="0.3">
      <c r="B8" s="396" t="s">
        <v>164</v>
      </c>
      <c r="C8" s="584" t="s">
        <v>117</v>
      </c>
      <c r="D8" s="622"/>
      <c r="E8" s="584" t="s">
        <v>117</v>
      </c>
      <c r="F8" s="622"/>
      <c r="G8" s="656" t="s">
        <v>501</v>
      </c>
      <c r="H8" s="658"/>
      <c r="I8" s="584" t="s">
        <v>121</v>
      </c>
      <c r="J8" s="623"/>
      <c r="K8" s="656" t="s">
        <v>499</v>
      </c>
      <c r="L8" s="658"/>
      <c r="M8" s="584" t="s">
        <v>121</v>
      </c>
      <c r="N8" s="623"/>
      <c r="O8" s="656" t="s">
        <v>500</v>
      </c>
      <c r="P8" s="657"/>
    </row>
    <row r="9" spans="1:17" ht="21.9" customHeight="1" x14ac:dyDescent="0.25"/>
    <row r="10" spans="1:17" ht="15.6" x14ac:dyDescent="0.3">
      <c r="B10" s="339" t="s">
        <v>531</v>
      </c>
      <c r="C10" s="19"/>
      <c r="D10" s="19"/>
      <c r="E10" s="339" t="s">
        <v>532</v>
      </c>
    </row>
    <row r="11" spans="1:17" x14ac:dyDescent="0.25">
      <c r="A11" s="69"/>
    </row>
    <row r="12" spans="1:17" ht="15" customHeight="1" x14ac:dyDescent="0.25">
      <c r="A12" s="12"/>
      <c r="B12" s="59" t="s">
        <v>2</v>
      </c>
      <c r="E12" s="369" t="s">
        <v>503</v>
      </c>
      <c r="F12" s="333"/>
      <c r="G12" s="333"/>
      <c r="H12" s="333"/>
      <c r="I12" s="333"/>
      <c r="J12" s="333"/>
      <c r="K12" s="333"/>
    </row>
    <row r="13" spans="1:17" ht="15" customHeight="1" x14ac:dyDescent="0.25">
      <c r="A13" s="12"/>
      <c r="B13" s="60" t="s">
        <v>0</v>
      </c>
      <c r="E13" s="369" t="s">
        <v>502</v>
      </c>
      <c r="F13" s="333"/>
      <c r="G13" s="333"/>
      <c r="H13" s="333"/>
      <c r="I13" s="333"/>
      <c r="J13" s="333"/>
      <c r="K13" s="333"/>
    </row>
    <row r="14" spans="1:17" ht="15" customHeight="1" x14ac:dyDescent="0.25">
      <c r="A14" s="12"/>
      <c r="B14" s="60" t="s">
        <v>27</v>
      </c>
      <c r="E14" s="369" t="s">
        <v>495</v>
      </c>
      <c r="F14" s="333"/>
      <c r="G14" s="333"/>
      <c r="H14" s="333"/>
      <c r="I14" s="333"/>
      <c r="J14" s="333"/>
      <c r="K14" s="333"/>
    </row>
    <row r="15" spans="1:17" ht="15" customHeight="1" x14ac:dyDescent="0.25">
      <c r="A15" s="12"/>
      <c r="B15" s="74" t="s">
        <v>24</v>
      </c>
      <c r="E15" s="369" t="s">
        <v>497</v>
      </c>
      <c r="F15" s="333"/>
      <c r="G15" s="333"/>
      <c r="H15" s="333"/>
      <c r="I15" s="333"/>
      <c r="J15" s="333"/>
      <c r="K15" s="333"/>
    </row>
    <row r="16" spans="1:17" ht="15" customHeight="1" x14ac:dyDescent="0.25">
      <c r="A16" s="129"/>
      <c r="B16" s="67" t="s">
        <v>36</v>
      </c>
    </row>
    <row r="17" spans="1:13" ht="15" customHeight="1" x14ac:dyDescent="0.25">
      <c r="A17" s="14"/>
      <c r="B17" s="60" t="s">
        <v>33</v>
      </c>
      <c r="F17" s="60"/>
    </row>
    <row r="18" spans="1:13" ht="15" customHeight="1" x14ac:dyDescent="0.25">
      <c r="A18" s="14"/>
      <c r="B18" s="60" t="s">
        <v>34</v>
      </c>
      <c r="F18" s="60"/>
    </row>
    <row r="19" spans="1:13" ht="15" customHeight="1" x14ac:dyDescent="0.25">
      <c r="A19" s="14"/>
      <c r="B19" s="60" t="s">
        <v>35</v>
      </c>
      <c r="F19" s="60"/>
    </row>
    <row r="20" spans="1:13" ht="15" customHeight="1" x14ac:dyDescent="0.25">
      <c r="A20" s="14"/>
      <c r="B20" s="60" t="s">
        <v>22</v>
      </c>
      <c r="F20" s="60"/>
    </row>
    <row r="21" spans="1:13" ht="15" customHeight="1" x14ac:dyDescent="0.25">
      <c r="A21" s="14"/>
      <c r="B21" s="60" t="s">
        <v>32</v>
      </c>
      <c r="F21" s="60"/>
    </row>
    <row r="22" spans="1:13" ht="15" customHeight="1" x14ac:dyDescent="0.25">
      <c r="A22" s="24"/>
      <c r="F22" s="60"/>
    </row>
    <row r="23" spans="1:13" ht="15" customHeight="1" x14ac:dyDescent="0.25"/>
    <row r="24" spans="1:13" ht="15.75" customHeight="1" x14ac:dyDescent="0.3">
      <c r="B24" s="371" t="s">
        <v>534</v>
      </c>
      <c r="C24" s="165"/>
      <c r="D24" s="19"/>
    </row>
    <row r="25" spans="1:13" ht="13.8" thickBot="1" x14ac:dyDescent="0.3">
      <c r="B25" s="219"/>
      <c r="C25" s="219"/>
      <c r="D25" s="219"/>
      <c r="E25" s="219"/>
      <c r="F25" s="219"/>
    </row>
    <row r="26" spans="1:13" ht="30" customHeight="1" x14ac:dyDescent="0.25">
      <c r="B26" s="614" t="s">
        <v>182</v>
      </c>
      <c r="C26" s="661" t="s">
        <v>552</v>
      </c>
      <c r="D26" s="585" t="s">
        <v>196</v>
      </c>
      <c r="E26" s="663"/>
      <c r="F26" s="578" t="s">
        <v>177</v>
      </c>
      <c r="G26" s="664"/>
      <c r="H26" s="585" t="s">
        <v>176</v>
      </c>
      <c r="I26" s="663"/>
      <c r="J26" s="659" t="s">
        <v>162</v>
      </c>
      <c r="K26" s="665"/>
      <c r="L26" s="659" t="s">
        <v>161</v>
      </c>
      <c r="M26" s="660"/>
    </row>
    <row r="27" spans="1:13" ht="40.5" customHeight="1" x14ac:dyDescent="0.25">
      <c r="B27" s="615"/>
      <c r="C27" s="662"/>
      <c r="D27" s="340" t="s">
        <v>165</v>
      </c>
      <c r="E27" s="340" t="s">
        <v>553</v>
      </c>
      <c r="F27" s="340" t="s">
        <v>165</v>
      </c>
      <c r="G27" s="340" t="s">
        <v>553</v>
      </c>
      <c r="H27" s="340" t="s">
        <v>165</v>
      </c>
      <c r="I27" s="340" t="s">
        <v>553</v>
      </c>
      <c r="J27" s="340" t="s">
        <v>165</v>
      </c>
      <c r="K27" s="340" t="s">
        <v>553</v>
      </c>
      <c r="L27" s="340" t="s">
        <v>165</v>
      </c>
      <c r="M27" s="544" t="s">
        <v>553</v>
      </c>
    </row>
    <row r="28" spans="1:13" ht="15" customHeight="1" x14ac:dyDescent="0.25">
      <c r="B28" s="147" t="s">
        <v>184</v>
      </c>
      <c r="C28" s="402">
        <v>1159366</v>
      </c>
      <c r="D28" s="412">
        <v>144788</v>
      </c>
      <c r="E28" s="403">
        <f>D28/C28*1000</f>
        <v>124.88549776343277</v>
      </c>
      <c r="F28" s="398">
        <v>100120</v>
      </c>
      <c r="G28" s="403">
        <f>F28/C28*1000</f>
        <v>86.357543691983381</v>
      </c>
      <c r="H28" s="399">
        <v>15181</v>
      </c>
      <c r="I28" s="403">
        <f>H28/C28*1000</f>
        <v>13.094225637115459</v>
      </c>
      <c r="J28" s="404">
        <v>260089</v>
      </c>
      <c r="K28" s="414">
        <f>J28/C28*1000</f>
        <v>224.33726709253159</v>
      </c>
      <c r="L28" s="406">
        <v>678744</v>
      </c>
      <c r="M28" s="552">
        <f>L28/C28*1000</f>
        <v>585.44411342061085</v>
      </c>
    </row>
    <row r="29" spans="1:13" ht="15" customHeight="1" x14ac:dyDescent="0.25">
      <c r="B29" s="147" t="s">
        <v>185</v>
      </c>
      <c r="C29" s="402">
        <v>1432326</v>
      </c>
      <c r="D29" s="412">
        <v>200100</v>
      </c>
      <c r="E29" s="403">
        <f t="shared" ref="E29:E38" si="0">D29/C29*1000</f>
        <v>139.70283301427187</v>
      </c>
      <c r="F29" s="398">
        <v>113445</v>
      </c>
      <c r="G29" s="403">
        <f t="shared" ref="G29:G38" si="1">F29/C29*1000</f>
        <v>79.203337787626566</v>
      </c>
      <c r="H29" s="399">
        <v>23285</v>
      </c>
      <c r="I29" s="403">
        <f t="shared" ref="I29:I38" si="2">H29/C29*1000</f>
        <v>16.256773946713249</v>
      </c>
      <c r="J29" s="404">
        <v>336830</v>
      </c>
      <c r="K29" s="414">
        <f t="shared" ref="K29:K38" si="3">J29/C29*1000</f>
        <v>235.16294474861169</v>
      </c>
      <c r="L29" s="406">
        <v>880707</v>
      </c>
      <c r="M29" s="552">
        <f t="shared" ref="M29:M38" si="4">L29/C29*1000</f>
        <v>614.87887533983189</v>
      </c>
    </row>
    <row r="30" spans="1:13" ht="15" customHeight="1" x14ac:dyDescent="0.25">
      <c r="B30" s="147" t="s">
        <v>186</v>
      </c>
      <c r="C30" s="402">
        <v>1744862</v>
      </c>
      <c r="D30" s="413">
        <v>295494</v>
      </c>
      <c r="E30" s="403">
        <f t="shared" si="0"/>
        <v>169.35092861211947</v>
      </c>
      <c r="F30" s="401">
        <v>122600</v>
      </c>
      <c r="G30" s="403">
        <f t="shared" si="1"/>
        <v>70.263436306137677</v>
      </c>
      <c r="H30" s="401">
        <v>28711</v>
      </c>
      <c r="I30" s="403">
        <f t="shared" si="2"/>
        <v>16.454596409343548</v>
      </c>
      <c r="J30" s="404">
        <v>446805</v>
      </c>
      <c r="K30" s="414">
        <f t="shared" si="3"/>
        <v>256.06896132760073</v>
      </c>
      <c r="L30" s="405">
        <v>1087913</v>
      </c>
      <c r="M30" s="552">
        <f t="shared" si="4"/>
        <v>623.49515319836178</v>
      </c>
    </row>
    <row r="31" spans="1:13" ht="15" customHeight="1" x14ac:dyDescent="0.25">
      <c r="B31" s="147" t="s">
        <v>187</v>
      </c>
      <c r="C31" s="402">
        <v>838505</v>
      </c>
      <c r="D31" s="412">
        <v>106896</v>
      </c>
      <c r="E31" s="403">
        <f t="shared" si="0"/>
        <v>127.48403408447176</v>
      </c>
      <c r="F31" s="398">
        <v>56827</v>
      </c>
      <c r="G31" s="403">
        <f t="shared" si="1"/>
        <v>67.771808158567922</v>
      </c>
      <c r="H31" s="399">
        <v>16266</v>
      </c>
      <c r="I31" s="403">
        <f t="shared" si="2"/>
        <v>19.398810979063931</v>
      </c>
      <c r="J31" s="404">
        <v>179989</v>
      </c>
      <c r="K31" s="414">
        <f t="shared" si="3"/>
        <v>214.6546532221036</v>
      </c>
      <c r="L31" s="406">
        <v>443002</v>
      </c>
      <c r="M31" s="552">
        <f t="shared" si="4"/>
        <v>528.32362359198817</v>
      </c>
    </row>
    <row r="32" spans="1:13" ht="15" customHeight="1" x14ac:dyDescent="0.25">
      <c r="B32" s="147" t="s">
        <v>188</v>
      </c>
      <c r="C32" s="402">
        <v>1076924</v>
      </c>
      <c r="D32" s="412">
        <v>89263</v>
      </c>
      <c r="E32" s="403">
        <f t="shared" si="0"/>
        <v>82.887000382571102</v>
      </c>
      <c r="F32" s="398">
        <v>45629</v>
      </c>
      <c r="G32" s="403">
        <f t="shared" si="1"/>
        <v>42.369749397357658</v>
      </c>
      <c r="H32" s="399">
        <v>13526</v>
      </c>
      <c r="I32" s="403">
        <f t="shared" si="2"/>
        <v>12.559846377274534</v>
      </c>
      <c r="J32" s="404">
        <v>148418</v>
      </c>
      <c r="K32" s="414">
        <f t="shared" si="3"/>
        <v>137.81659615720329</v>
      </c>
      <c r="L32" s="406">
        <v>401679</v>
      </c>
      <c r="M32" s="552">
        <f t="shared" si="4"/>
        <v>372.98732315372303</v>
      </c>
    </row>
    <row r="33" spans="2:13" ht="15" customHeight="1" x14ac:dyDescent="0.25">
      <c r="B33" s="147" t="s">
        <v>173</v>
      </c>
      <c r="C33" s="402">
        <v>1089538</v>
      </c>
      <c r="D33" s="411">
        <v>437155</v>
      </c>
      <c r="E33" s="403">
        <f t="shared" si="0"/>
        <v>401.22969552232229</v>
      </c>
      <c r="F33" s="398">
        <v>75324</v>
      </c>
      <c r="G33" s="403">
        <f t="shared" si="1"/>
        <v>69.133889777134897</v>
      </c>
      <c r="H33" s="398">
        <v>34848</v>
      </c>
      <c r="I33" s="403">
        <f t="shared" si="2"/>
        <v>31.984198807200855</v>
      </c>
      <c r="J33" s="404">
        <v>547327</v>
      </c>
      <c r="K33" s="414">
        <f t="shared" si="3"/>
        <v>502.34778410665803</v>
      </c>
      <c r="L33" s="405">
        <v>1073940</v>
      </c>
      <c r="M33" s="552">
        <f t="shared" si="4"/>
        <v>985.68384030662537</v>
      </c>
    </row>
    <row r="34" spans="2:13" ht="15" customHeight="1" x14ac:dyDescent="0.25">
      <c r="B34" s="147" t="s">
        <v>189</v>
      </c>
      <c r="C34" s="402">
        <v>1309880</v>
      </c>
      <c r="D34" s="412">
        <v>390946</v>
      </c>
      <c r="E34" s="403">
        <f t="shared" si="0"/>
        <v>298.45940086114757</v>
      </c>
      <c r="F34" s="398">
        <v>85414</v>
      </c>
      <c r="G34" s="403">
        <f t="shared" si="1"/>
        <v>65.207499923657124</v>
      </c>
      <c r="H34" s="398">
        <v>35249</v>
      </c>
      <c r="I34" s="403">
        <f t="shared" si="2"/>
        <v>26.910098634989463</v>
      </c>
      <c r="J34" s="404">
        <v>511609</v>
      </c>
      <c r="K34" s="414">
        <f t="shared" si="3"/>
        <v>390.57699941979416</v>
      </c>
      <c r="L34" s="405">
        <v>887596</v>
      </c>
      <c r="M34" s="552">
        <f t="shared" si="4"/>
        <v>677.6162701926894</v>
      </c>
    </row>
    <row r="35" spans="2:13" ht="15" customHeight="1" x14ac:dyDescent="0.25">
      <c r="B35" s="147" t="s">
        <v>190</v>
      </c>
      <c r="C35" s="402">
        <v>379515</v>
      </c>
      <c r="D35" s="412">
        <v>44685</v>
      </c>
      <c r="E35" s="403">
        <f t="shared" si="0"/>
        <v>117.74238172404253</v>
      </c>
      <c r="F35" s="398">
        <v>11878</v>
      </c>
      <c r="G35" s="403">
        <f t="shared" si="1"/>
        <v>31.297840665059354</v>
      </c>
      <c r="H35" s="399">
        <v>3745</v>
      </c>
      <c r="I35" s="403">
        <f t="shared" si="2"/>
        <v>9.8678576604350283</v>
      </c>
      <c r="J35" s="404">
        <v>60308</v>
      </c>
      <c r="K35" s="414">
        <f t="shared" si="3"/>
        <v>158.90808004953692</v>
      </c>
      <c r="L35" s="406">
        <v>104588</v>
      </c>
      <c r="M35" s="552">
        <f t="shared" si="4"/>
        <v>275.58331027759112</v>
      </c>
    </row>
    <row r="36" spans="2:13" ht="15" customHeight="1" x14ac:dyDescent="0.25">
      <c r="B36" s="147" t="s">
        <v>191</v>
      </c>
      <c r="C36" s="402">
        <v>1067685</v>
      </c>
      <c r="D36" s="412">
        <v>255183</v>
      </c>
      <c r="E36" s="403">
        <f t="shared" si="0"/>
        <v>239.00588656766743</v>
      </c>
      <c r="F36" s="398">
        <v>74603</v>
      </c>
      <c r="G36" s="403">
        <f t="shared" si="1"/>
        <v>69.87360504268581</v>
      </c>
      <c r="H36" s="399">
        <v>33536</v>
      </c>
      <c r="I36" s="403">
        <f t="shared" si="2"/>
        <v>31.410013252972554</v>
      </c>
      <c r="J36" s="404">
        <v>363322</v>
      </c>
      <c r="K36" s="414">
        <f t="shared" si="3"/>
        <v>340.28950486332582</v>
      </c>
      <c r="L36" s="406">
        <v>672372</v>
      </c>
      <c r="M36" s="552">
        <f t="shared" si="4"/>
        <v>629.74753789741351</v>
      </c>
    </row>
    <row r="37" spans="2:13" ht="15" customHeight="1" x14ac:dyDescent="0.25">
      <c r="B37" s="147" t="s">
        <v>192</v>
      </c>
      <c r="C37" s="402">
        <v>472281</v>
      </c>
      <c r="D37" s="412">
        <v>83566</v>
      </c>
      <c r="E37" s="403">
        <f t="shared" si="0"/>
        <v>176.94127013367043</v>
      </c>
      <c r="F37" s="398">
        <v>23503</v>
      </c>
      <c r="G37" s="403">
        <f t="shared" si="1"/>
        <v>49.764864561563982</v>
      </c>
      <c r="H37" s="399">
        <v>9428</v>
      </c>
      <c r="I37" s="403">
        <f t="shared" si="2"/>
        <v>19.962691702609252</v>
      </c>
      <c r="J37" s="404">
        <v>116497</v>
      </c>
      <c r="K37" s="414">
        <f t="shared" si="3"/>
        <v>246.66882639784365</v>
      </c>
      <c r="L37" s="406">
        <v>255657</v>
      </c>
      <c r="M37" s="552">
        <f t="shared" si="4"/>
        <v>541.32391521149486</v>
      </c>
    </row>
    <row r="38" spans="2:13" ht="15" customHeight="1" x14ac:dyDescent="0.25">
      <c r="B38" s="147" t="s">
        <v>193</v>
      </c>
      <c r="C38" s="402">
        <v>269023</v>
      </c>
      <c r="D38" s="412">
        <v>47212</v>
      </c>
      <c r="E38" s="403">
        <f t="shared" si="0"/>
        <v>175.49428859242519</v>
      </c>
      <c r="F38" s="398">
        <v>14721</v>
      </c>
      <c r="G38" s="403">
        <f t="shared" si="1"/>
        <v>54.720228381959906</v>
      </c>
      <c r="H38" s="399">
        <v>5782</v>
      </c>
      <c r="I38" s="403">
        <f t="shared" si="2"/>
        <v>21.492586135757911</v>
      </c>
      <c r="J38" s="404">
        <v>67715</v>
      </c>
      <c r="K38" s="414">
        <f t="shared" si="3"/>
        <v>251.70710311014298</v>
      </c>
      <c r="L38" s="406">
        <v>121699</v>
      </c>
      <c r="M38" s="552">
        <f t="shared" si="4"/>
        <v>452.37396059073018</v>
      </c>
    </row>
    <row r="39" spans="2:13" ht="30" customHeight="1" thickBot="1" x14ac:dyDescent="0.3">
      <c r="B39" s="545" t="s">
        <v>164</v>
      </c>
      <c r="C39" s="410">
        <v>10839905</v>
      </c>
      <c r="D39" s="409">
        <v>2095288</v>
      </c>
      <c r="E39" s="408">
        <f>D39/$C$39*1000</f>
        <v>193.29394491925896</v>
      </c>
      <c r="F39" s="409">
        <v>724064</v>
      </c>
      <c r="G39" s="408">
        <f>F39/$C$39*1000</f>
        <v>66.796157346397408</v>
      </c>
      <c r="H39" s="409">
        <v>219557</v>
      </c>
      <c r="I39" s="408">
        <f>H39/$C$39*1000</f>
        <v>20.254513300623945</v>
      </c>
      <c r="J39" s="409">
        <v>3038909</v>
      </c>
      <c r="K39" s="408">
        <f>J39/C39*1000</f>
        <v>280.34461556628031</v>
      </c>
      <c r="L39" s="407">
        <v>6607897</v>
      </c>
      <c r="M39" s="553">
        <f>L39/$C$39*1000</f>
        <v>609.5899364431699</v>
      </c>
    </row>
    <row r="42" spans="2:13" x14ac:dyDescent="0.25">
      <c r="I42" s="332"/>
      <c r="J42" s="332"/>
    </row>
    <row r="43" spans="2:13" x14ac:dyDescent="0.25">
      <c r="I43" s="332"/>
      <c r="J43" s="332"/>
    </row>
    <row r="44" spans="2:13" x14ac:dyDescent="0.25">
      <c r="I44" s="332"/>
      <c r="J44" s="332"/>
    </row>
    <row r="45" spans="2:13" x14ac:dyDescent="0.25">
      <c r="I45" s="332"/>
      <c r="J45" s="332"/>
    </row>
    <row r="46" spans="2:13" x14ac:dyDescent="0.25">
      <c r="I46" s="332"/>
      <c r="J46" s="332"/>
    </row>
    <row r="47" spans="2:13" x14ac:dyDescent="0.25">
      <c r="I47" s="332"/>
      <c r="J47" s="332"/>
    </row>
    <row r="48" spans="2:13" x14ac:dyDescent="0.25">
      <c r="I48" s="332"/>
      <c r="J48" s="332"/>
    </row>
    <row r="49" spans="9:10" x14ac:dyDescent="0.25">
      <c r="I49" s="332"/>
      <c r="J49" s="332"/>
    </row>
    <row r="50" spans="9:10" x14ac:dyDescent="0.25">
      <c r="I50" s="332"/>
      <c r="J50" s="332"/>
    </row>
    <row r="51" spans="9:10" x14ac:dyDescent="0.25">
      <c r="I51" s="332"/>
      <c r="J51" s="332"/>
    </row>
    <row r="52" spans="9:10" x14ac:dyDescent="0.25">
      <c r="I52" s="332"/>
      <c r="J52" s="332"/>
    </row>
    <row r="53" spans="9:10" x14ac:dyDescent="0.25">
      <c r="J53" s="332"/>
    </row>
    <row r="54" spans="9:10" x14ac:dyDescent="0.25">
      <c r="J54" s="332"/>
    </row>
  </sheetData>
  <mergeCells count="32">
    <mergeCell ref="O8:P8"/>
    <mergeCell ref="M8:N8"/>
    <mergeCell ref="B26:B27"/>
    <mergeCell ref="C8:D8"/>
    <mergeCell ref="E8:F8"/>
    <mergeCell ref="G8:H8"/>
    <mergeCell ref="I8:J8"/>
    <mergeCell ref="K8:L8"/>
    <mergeCell ref="L26:M26"/>
    <mergeCell ref="C26:C27"/>
    <mergeCell ref="D26:E26"/>
    <mergeCell ref="F26:G26"/>
    <mergeCell ref="H26:I26"/>
    <mergeCell ref="J26:K26"/>
    <mergeCell ref="O7:P7"/>
    <mergeCell ref="M7:N7"/>
    <mergeCell ref="K6:L6"/>
    <mergeCell ref="O6:P6"/>
    <mergeCell ref="M6:N6"/>
    <mergeCell ref="C7:D7"/>
    <mergeCell ref="E7:F7"/>
    <mergeCell ref="G7:H7"/>
    <mergeCell ref="I7:J7"/>
    <mergeCell ref="C5:D6"/>
    <mergeCell ref="E5:H5"/>
    <mergeCell ref="I5:L5"/>
    <mergeCell ref="K7:L7"/>
    <mergeCell ref="B5:B6"/>
    <mergeCell ref="M5:P5"/>
    <mergeCell ref="E6:F6"/>
    <mergeCell ref="G6:H6"/>
    <mergeCell ref="I6:J6"/>
  </mergeCells>
  <hyperlinks>
    <hyperlink ref="A1" location="Index!A1" display="Index"/>
  </hyperlinks>
  <pageMargins left="0.78740157499999996" right="0.78740157499999996" top="0.984251969" bottom="0.984251969"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6"/>
  <sheetViews>
    <sheetView zoomScale="80" zoomScaleNormal="80" workbookViewId="0">
      <pane ySplit="1" topLeftCell="A2" activePane="bottomLeft" state="frozen"/>
      <selection activeCell="A3" sqref="A3"/>
      <selection pane="bottomLeft" activeCell="A2" sqref="A2"/>
    </sheetView>
  </sheetViews>
  <sheetFormatPr baseColWidth="10" defaultColWidth="9.109375" defaultRowHeight="13.2" x14ac:dyDescent="0.25"/>
  <cols>
    <col min="1" max="1" width="17" style="348" customWidth="1"/>
    <col min="2" max="2" width="20.33203125" style="332" customWidth="1"/>
    <col min="3" max="3" width="16" style="332" customWidth="1"/>
    <col min="4" max="7" width="17.6640625" style="332" customWidth="1"/>
    <col min="8" max="9" width="11.44140625" style="332" customWidth="1"/>
    <col min="10" max="10" width="16" style="332" customWidth="1"/>
    <col min="11" max="11" width="10.6640625" style="332" customWidth="1"/>
    <col min="12" max="12" width="28.6640625" style="332" customWidth="1"/>
    <col min="13" max="13" width="12.5546875" style="332" customWidth="1"/>
    <col min="14" max="14" width="15.88671875" style="332" customWidth="1"/>
    <col min="15" max="15" width="17.88671875" style="332" customWidth="1"/>
    <col min="16" max="16" width="19.44140625" style="332" customWidth="1"/>
    <col min="17" max="17" width="18.109375" style="332" customWidth="1"/>
    <col min="18" max="18" width="15.6640625" style="332" customWidth="1"/>
    <col min="19" max="19" width="15" style="332" customWidth="1"/>
    <col min="20" max="20" width="17.109375" style="332" customWidth="1"/>
    <col min="21" max="16384" width="9.109375" style="332"/>
  </cols>
  <sheetData>
    <row r="1" spans="1:20" x14ac:dyDescent="0.25">
      <c r="A1" s="400" t="s">
        <v>109</v>
      </c>
    </row>
    <row r="2" spans="1:20" x14ac:dyDescent="0.25">
      <c r="B2" s="397"/>
      <c r="C2" s="397"/>
      <c r="D2" s="397"/>
      <c r="E2" s="397"/>
    </row>
    <row r="3" spans="1:20" s="342" customFormat="1" ht="15.6" x14ac:dyDescent="0.3">
      <c r="A3" s="343" t="s">
        <v>455</v>
      </c>
      <c r="B3" s="360" t="s">
        <v>452</v>
      </c>
      <c r="C3" s="341"/>
      <c r="D3" s="341"/>
      <c r="E3" s="341"/>
      <c r="F3" s="343"/>
      <c r="G3" s="346"/>
      <c r="I3" s="378"/>
    </row>
    <row r="4" spans="1:20" s="342" customFormat="1" ht="15.6" x14ac:dyDescent="0.3">
      <c r="A4" s="343"/>
      <c r="B4" s="360"/>
      <c r="C4" s="341"/>
      <c r="D4" s="341"/>
      <c r="E4" s="345"/>
      <c r="F4" s="347"/>
      <c r="G4" s="346"/>
      <c r="H4" s="346"/>
      <c r="I4" s="378"/>
      <c r="J4" s="346"/>
    </row>
    <row r="5" spans="1:20" s="342" customFormat="1" ht="15.6" x14ac:dyDescent="0.3">
      <c r="A5" s="347"/>
      <c r="B5" s="547" t="s">
        <v>509</v>
      </c>
      <c r="C5" s="345"/>
      <c r="D5" s="345"/>
      <c r="E5" s="369"/>
      <c r="F5" s="347"/>
      <c r="G5" s="346"/>
      <c r="H5" s="346"/>
      <c r="I5" s="346"/>
      <c r="J5" s="346"/>
    </row>
    <row r="6" spans="1:20" s="342" customFormat="1" ht="15.6" x14ac:dyDescent="0.3">
      <c r="A6" s="347"/>
      <c r="B6" s="308" t="s">
        <v>494</v>
      </c>
      <c r="C6" s="345"/>
      <c r="D6" s="345"/>
      <c r="E6" s="345"/>
      <c r="F6" s="347"/>
      <c r="G6" s="346"/>
      <c r="H6" s="346"/>
      <c r="I6" s="346"/>
      <c r="J6" s="346"/>
    </row>
    <row r="7" spans="1:20" s="342" customFormat="1" ht="15.6" x14ac:dyDescent="0.3">
      <c r="A7" s="347"/>
      <c r="B7" s="225"/>
      <c r="C7" s="345"/>
      <c r="D7" s="345"/>
      <c r="E7" s="345"/>
      <c r="F7" s="347"/>
      <c r="G7" s="346"/>
      <c r="H7" s="346"/>
      <c r="I7" s="346"/>
      <c r="J7" s="346"/>
    </row>
    <row r="8" spans="1:20" s="342" customFormat="1" ht="15.6" x14ac:dyDescent="0.3">
      <c r="A8" s="225"/>
      <c r="B8" s="666" t="s">
        <v>646</v>
      </c>
      <c r="C8" s="666"/>
      <c r="D8" s="666"/>
      <c r="E8" s="666"/>
      <c r="F8" s="666"/>
      <c r="G8" s="666"/>
      <c r="H8" s="666"/>
      <c r="I8" s="666"/>
      <c r="J8" s="666"/>
    </row>
    <row r="9" spans="1:20" s="342" customFormat="1" ht="42.75" customHeight="1" x14ac:dyDescent="0.3">
      <c r="A9" s="225"/>
      <c r="B9" s="666"/>
      <c r="C9" s="666"/>
      <c r="D9" s="666"/>
      <c r="E9" s="666"/>
      <c r="F9" s="666"/>
      <c r="G9" s="666"/>
      <c r="H9" s="666"/>
      <c r="I9" s="666"/>
      <c r="J9" s="666"/>
    </row>
    <row r="10" spans="1:20" s="342" customFormat="1" ht="16.2" thickBot="1" x14ac:dyDescent="0.35">
      <c r="A10" s="360"/>
      <c r="B10" s="360"/>
      <c r="C10" s="341"/>
      <c r="D10" s="341"/>
      <c r="E10" s="341"/>
      <c r="F10" s="343"/>
    </row>
    <row r="11" spans="1:20" s="342" customFormat="1" ht="16.2" thickBot="1" x14ac:dyDescent="0.35">
      <c r="A11" s="343"/>
      <c r="B11" s="360"/>
      <c r="C11" s="341"/>
      <c r="D11" s="341"/>
      <c r="E11" s="341"/>
      <c r="F11" s="343"/>
      <c r="L11" s="415"/>
      <c r="M11" s="667" t="s">
        <v>458</v>
      </c>
      <c r="N11" s="668"/>
      <c r="O11" s="669"/>
      <c r="P11" s="415"/>
      <c r="Q11" s="667" t="s">
        <v>459</v>
      </c>
      <c r="R11" s="668"/>
      <c r="S11" s="669"/>
      <c r="T11" s="383"/>
    </row>
    <row r="12" spans="1:20" s="342" customFormat="1" ht="27.6" thickBot="1" x14ac:dyDescent="0.35">
      <c r="A12" s="343"/>
      <c r="B12" s="360"/>
      <c r="C12" s="341"/>
      <c r="D12" s="341"/>
      <c r="E12" s="341"/>
      <c r="F12" s="343"/>
      <c r="L12" s="420" t="s">
        <v>457</v>
      </c>
      <c r="M12" s="393" t="s">
        <v>215</v>
      </c>
      <c r="N12" s="394" t="s">
        <v>103</v>
      </c>
      <c r="O12" s="394" t="s">
        <v>104</v>
      </c>
      <c r="P12" s="431" t="s">
        <v>456</v>
      </c>
      <c r="Q12" s="393" t="s">
        <v>215</v>
      </c>
      <c r="R12" s="394" t="s">
        <v>103</v>
      </c>
      <c r="S12" s="394" t="s">
        <v>104</v>
      </c>
      <c r="T12" s="384"/>
    </row>
    <row r="13" spans="1:20" s="342" customFormat="1" ht="15.6" x14ac:dyDescent="0.3">
      <c r="A13" s="343"/>
      <c r="B13" s="360"/>
      <c r="C13" s="341"/>
      <c r="D13" s="341"/>
      <c r="E13" s="341"/>
      <c r="F13" s="343"/>
      <c r="L13" s="392" t="s">
        <v>184</v>
      </c>
      <c r="M13" s="437">
        <v>124.88549776343277</v>
      </c>
      <c r="N13" s="438">
        <v>86.357543691983381</v>
      </c>
      <c r="O13" s="442">
        <v>13.094225637115459</v>
      </c>
      <c r="P13" s="432">
        <v>1159366</v>
      </c>
      <c r="Q13" s="445">
        <v>144788</v>
      </c>
      <c r="R13" s="446">
        <v>100120</v>
      </c>
      <c r="S13" s="439">
        <v>15181</v>
      </c>
      <c r="T13" s="384"/>
    </row>
    <row r="14" spans="1:20" s="342" customFormat="1" ht="15.6" x14ac:dyDescent="0.3">
      <c r="A14" s="343"/>
      <c r="B14" s="360"/>
      <c r="C14" s="341"/>
      <c r="D14" s="341"/>
      <c r="E14" s="341"/>
      <c r="F14" s="343"/>
      <c r="L14" s="386" t="s">
        <v>185</v>
      </c>
      <c r="M14" s="435">
        <v>139.70283301427187</v>
      </c>
      <c r="N14" s="436">
        <v>79.203337787626566</v>
      </c>
      <c r="O14" s="443">
        <v>16.256773946713249</v>
      </c>
      <c r="P14" s="433">
        <v>1432326</v>
      </c>
      <c r="Q14" s="427">
        <v>200100</v>
      </c>
      <c r="R14" s="417">
        <v>113445</v>
      </c>
      <c r="S14" s="421">
        <v>23285</v>
      </c>
      <c r="T14" s="384"/>
    </row>
    <row r="15" spans="1:20" s="342" customFormat="1" ht="15.6" x14ac:dyDescent="0.3">
      <c r="A15" s="343"/>
      <c r="B15" s="360"/>
      <c r="C15" s="341"/>
      <c r="D15" s="341"/>
      <c r="E15" s="341"/>
      <c r="F15" s="343"/>
      <c r="L15" s="386" t="s">
        <v>186</v>
      </c>
      <c r="M15" s="435">
        <v>169.35092861211947</v>
      </c>
      <c r="N15" s="436">
        <v>70.263436306137677</v>
      </c>
      <c r="O15" s="443">
        <v>16.454596409343548</v>
      </c>
      <c r="P15" s="433">
        <v>1744862</v>
      </c>
      <c r="Q15" s="428">
        <v>295494</v>
      </c>
      <c r="R15" s="419">
        <v>122600</v>
      </c>
      <c r="S15" s="422">
        <v>28711</v>
      </c>
      <c r="T15" s="384"/>
    </row>
    <row r="16" spans="1:20" s="342" customFormat="1" ht="15.6" x14ac:dyDescent="0.3">
      <c r="A16" s="343"/>
      <c r="B16" s="360"/>
      <c r="C16" s="341"/>
      <c r="D16" s="341"/>
      <c r="E16" s="341"/>
      <c r="F16" s="343"/>
      <c r="L16" s="386" t="s">
        <v>187</v>
      </c>
      <c r="M16" s="435">
        <v>127.48403408447176</v>
      </c>
      <c r="N16" s="436">
        <v>67.771808158567922</v>
      </c>
      <c r="O16" s="443">
        <v>19.398810979063931</v>
      </c>
      <c r="P16" s="433">
        <v>838505</v>
      </c>
      <c r="Q16" s="427">
        <v>106896</v>
      </c>
      <c r="R16" s="417">
        <v>56827</v>
      </c>
      <c r="S16" s="421">
        <v>16266</v>
      </c>
      <c r="T16" s="384"/>
    </row>
    <row r="17" spans="1:33" s="342" customFormat="1" ht="15.6" x14ac:dyDescent="0.3">
      <c r="A17" s="343"/>
      <c r="B17" s="360"/>
      <c r="C17" s="341"/>
      <c r="D17" s="341"/>
      <c r="E17" s="341"/>
      <c r="F17" s="343"/>
      <c r="L17" s="386" t="s">
        <v>188</v>
      </c>
      <c r="M17" s="435">
        <v>82.887000382571102</v>
      </c>
      <c r="N17" s="436">
        <v>42.369749397357658</v>
      </c>
      <c r="O17" s="443">
        <v>12.559846377274534</v>
      </c>
      <c r="P17" s="433">
        <v>1076924</v>
      </c>
      <c r="Q17" s="427">
        <v>89263</v>
      </c>
      <c r="R17" s="417">
        <v>45629</v>
      </c>
      <c r="S17" s="421">
        <v>13526</v>
      </c>
      <c r="T17" s="384"/>
    </row>
    <row r="18" spans="1:33" s="342" customFormat="1" ht="17.25" customHeight="1" x14ac:dyDescent="0.3">
      <c r="A18" s="343"/>
      <c r="B18" s="360"/>
      <c r="C18" s="341"/>
      <c r="D18" s="341"/>
      <c r="E18" s="341"/>
      <c r="F18" s="343"/>
      <c r="L18" s="386" t="s">
        <v>173</v>
      </c>
      <c r="M18" s="435">
        <v>401.22969552232229</v>
      </c>
      <c r="N18" s="436">
        <v>69.133889777134897</v>
      </c>
      <c r="O18" s="443">
        <v>31.984198807200855</v>
      </c>
      <c r="P18" s="433">
        <v>1089538</v>
      </c>
      <c r="Q18" s="429">
        <v>437155</v>
      </c>
      <c r="R18" s="417">
        <v>75324</v>
      </c>
      <c r="S18" s="423">
        <v>34848</v>
      </c>
      <c r="T18" s="384"/>
    </row>
    <row r="19" spans="1:33" s="342" customFormat="1" ht="15.6" x14ac:dyDescent="0.3">
      <c r="A19" s="343"/>
      <c r="B19" s="360"/>
      <c r="C19" s="341"/>
      <c r="D19" s="341"/>
      <c r="E19" s="341"/>
      <c r="F19" s="343"/>
      <c r="L19" s="386" t="s">
        <v>189</v>
      </c>
      <c r="M19" s="435">
        <v>298.45940086114757</v>
      </c>
      <c r="N19" s="436">
        <v>65.207499923657124</v>
      </c>
      <c r="O19" s="443">
        <v>26.910098634989463</v>
      </c>
      <c r="P19" s="433">
        <v>1309880</v>
      </c>
      <c r="Q19" s="427">
        <v>390946</v>
      </c>
      <c r="R19" s="417">
        <v>85414</v>
      </c>
      <c r="S19" s="423">
        <v>35249</v>
      </c>
      <c r="T19" s="384"/>
    </row>
    <row r="20" spans="1:33" s="342" customFormat="1" ht="15.6" x14ac:dyDescent="0.3">
      <c r="A20" s="343"/>
      <c r="B20" s="360"/>
      <c r="C20" s="341"/>
      <c r="D20" s="341"/>
      <c r="E20" s="341"/>
      <c r="F20" s="343"/>
      <c r="L20" s="386" t="s">
        <v>190</v>
      </c>
      <c r="M20" s="435">
        <v>117.74238172404253</v>
      </c>
      <c r="N20" s="436">
        <v>31.297840665059354</v>
      </c>
      <c r="O20" s="443">
        <v>9.8678576604350283</v>
      </c>
      <c r="P20" s="433">
        <v>379515</v>
      </c>
      <c r="Q20" s="427">
        <v>44685</v>
      </c>
      <c r="R20" s="417">
        <v>11878</v>
      </c>
      <c r="S20" s="421">
        <v>3745</v>
      </c>
      <c r="T20" s="384"/>
    </row>
    <row r="21" spans="1:33" s="342" customFormat="1" ht="15.6" x14ac:dyDescent="0.3">
      <c r="A21" s="343"/>
      <c r="B21" s="360"/>
      <c r="C21" s="341"/>
      <c r="D21" s="341"/>
      <c r="E21" s="341"/>
      <c r="F21" s="343"/>
      <c r="L21" s="386" t="s">
        <v>191</v>
      </c>
      <c r="M21" s="435">
        <v>239.00588656766743</v>
      </c>
      <c r="N21" s="436">
        <v>69.87360504268581</v>
      </c>
      <c r="O21" s="443">
        <v>31.410013252972554</v>
      </c>
      <c r="P21" s="433">
        <v>1067685</v>
      </c>
      <c r="Q21" s="427">
        <v>255183</v>
      </c>
      <c r="R21" s="417">
        <v>74603</v>
      </c>
      <c r="S21" s="421">
        <v>33536</v>
      </c>
      <c r="T21" s="384"/>
    </row>
    <row r="22" spans="1:33" s="342" customFormat="1" ht="15.6" x14ac:dyDescent="0.3">
      <c r="A22" s="343"/>
      <c r="B22" s="360"/>
      <c r="C22" s="341"/>
      <c r="D22" s="341"/>
      <c r="E22" s="341"/>
      <c r="F22" s="343"/>
      <c r="L22" s="386" t="s">
        <v>192</v>
      </c>
      <c r="M22" s="435">
        <v>176.94127013367043</v>
      </c>
      <c r="N22" s="436">
        <v>49.764864561563982</v>
      </c>
      <c r="O22" s="443">
        <v>19.962691702609252</v>
      </c>
      <c r="P22" s="433">
        <v>472281</v>
      </c>
      <c r="Q22" s="427">
        <v>83566</v>
      </c>
      <c r="R22" s="417">
        <v>23503</v>
      </c>
      <c r="S22" s="421">
        <v>9428</v>
      </c>
      <c r="T22" s="384"/>
    </row>
    <row r="23" spans="1:33" s="342" customFormat="1" ht="16.2" thickBot="1" x14ac:dyDescent="0.35">
      <c r="A23" s="343"/>
      <c r="B23" s="360"/>
      <c r="C23" s="341"/>
      <c r="D23" s="341"/>
      <c r="E23" s="341"/>
      <c r="F23" s="343"/>
      <c r="L23" s="387" t="s">
        <v>193</v>
      </c>
      <c r="M23" s="440">
        <v>175.49428859242519</v>
      </c>
      <c r="N23" s="441">
        <v>54.720228381959906</v>
      </c>
      <c r="O23" s="444">
        <v>21.492586135757911</v>
      </c>
      <c r="P23" s="434">
        <v>269023</v>
      </c>
      <c r="Q23" s="430">
        <v>47212</v>
      </c>
      <c r="R23" s="424">
        <v>14721</v>
      </c>
      <c r="S23" s="425">
        <v>5782</v>
      </c>
      <c r="T23" s="372"/>
    </row>
    <row r="24" spans="1:33" s="342" customFormat="1" ht="16.2" thickBot="1" x14ac:dyDescent="0.35">
      <c r="A24" s="343"/>
      <c r="B24" s="360"/>
      <c r="C24" s="341"/>
      <c r="D24" s="341"/>
      <c r="E24" s="341"/>
      <c r="F24" s="343"/>
      <c r="L24" s="447" t="s">
        <v>164</v>
      </c>
      <c r="M24" s="448">
        <v>193.29394491925896</v>
      </c>
      <c r="N24" s="449">
        <v>66.796157346397408</v>
      </c>
      <c r="O24" s="450">
        <v>20.254513300623945</v>
      </c>
      <c r="P24" s="416">
        <v>10839905</v>
      </c>
      <c r="Q24" s="426">
        <v>2095288</v>
      </c>
      <c r="R24" s="426">
        <v>724064</v>
      </c>
      <c r="S24" s="426">
        <v>219557</v>
      </c>
      <c r="T24" s="346"/>
    </row>
    <row r="25" spans="1:33" ht="15" customHeight="1" x14ac:dyDescent="0.25">
      <c r="B25" s="336"/>
      <c r="C25" s="336"/>
      <c r="D25" s="336"/>
      <c r="E25" s="336"/>
      <c r="L25" s="415"/>
      <c r="M25" s="415"/>
      <c r="N25" s="415"/>
      <c r="O25" s="415"/>
      <c r="P25" s="416"/>
      <c r="Q25" s="416"/>
      <c r="R25" s="416"/>
      <c r="S25" s="416">
        <v>3038909</v>
      </c>
    </row>
    <row r="26" spans="1:33" ht="15" customHeight="1" x14ac:dyDescent="0.25">
      <c r="B26" s="336"/>
      <c r="C26" s="336"/>
      <c r="D26" s="336"/>
      <c r="E26" s="336"/>
    </row>
    <row r="27" spans="1:33" ht="15" customHeight="1" x14ac:dyDescent="0.25">
      <c r="B27" s="336"/>
      <c r="C27" s="336"/>
      <c r="D27" s="336"/>
      <c r="E27" s="336"/>
    </row>
    <row r="28" spans="1:33" ht="15" customHeight="1" x14ac:dyDescent="0.25">
      <c r="A28" s="374"/>
      <c r="B28" s="373"/>
      <c r="C28" s="373"/>
      <c r="D28" s="373"/>
      <c r="E28" s="373"/>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row>
    <row r="29" spans="1:33" s="334" customFormat="1" ht="15" customHeight="1" x14ac:dyDescent="0.3">
      <c r="A29" s="452"/>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row>
    <row r="30" spans="1:33" s="334" customFormat="1" ht="15" customHeight="1" x14ac:dyDescent="0.3">
      <c r="A30" s="452"/>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row>
    <row r="31" spans="1:33" ht="15" customHeight="1" x14ac:dyDescent="0.25">
      <c r="A31" s="372"/>
      <c r="B31" s="372"/>
      <c r="C31" s="372"/>
      <c r="D31" s="372"/>
      <c r="E31" s="372"/>
      <c r="F31" s="372"/>
      <c r="G31" s="372"/>
      <c r="H31" s="372"/>
      <c r="I31" s="372"/>
      <c r="J31" s="372"/>
      <c r="K31" s="372"/>
      <c r="L31" s="451"/>
      <c r="M31" s="388"/>
      <c r="N31" s="388"/>
      <c r="O31" s="388"/>
      <c r="P31" s="372"/>
      <c r="Q31" s="451"/>
      <c r="R31" s="454"/>
      <c r="S31" s="381"/>
      <c r="T31" s="454"/>
      <c r="U31" s="372"/>
      <c r="V31" s="372"/>
      <c r="W31" s="372"/>
      <c r="X31" s="372"/>
      <c r="Y31" s="372"/>
      <c r="Z31" s="372"/>
      <c r="AA31" s="372"/>
      <c r="AB31" s="372"/>
      <c r="AC31" s="372"/>
      <c r="AD31" s="372"/>
      <c r="AE31" s="372"/>
      <c r="AF31" s="372"/>
      <c r="AG31" s="372"/>
    </row>
    <row r="32" spans="1:33" ht="15" customHeight="1" x14ac:dyDescent="0.25">
      <c r="A32" s="372"/>
      <c r="B32" s="372"/>
      <c r="C32" s="372"/>
      <c r="D32" s="372"/>
      <c r="E32" s="372"/>
      <c r="F32" s="372"/>
      <c r="G32" s="372"/>
      <c r="H32" s="372"/>
      <c r="I32" s="372"/>
      <c r="J32" s="372"/>
      <c r="K32" s="372"/>
      <c r="L32" s="451"/>
      <c r="M32" s="388"/>
      <c r="N32" s="388"/>
      <c r="O32" s="388"/>
      <c r="P32" s="372"/>
      <c r="Q32" s="451"/>
      <c r="R32" s="454"/>
      <c r="S32" s="381"/>
      <c r="T32" s="454"/>
      <c r="U32" s="372"/>
      <c r="V32" s="372"/>
      <c r="W32" s="372"/>
      <c r="X32" s="372"/>
      <c r="Y32" s="372"/>
      <c r="Z32" s="372"/>
      <c r="AA32" s="372"/>
      <c r="AB32" s="372"/>
      <c r="AC32" s="372"/>
      <c r="AD32" s="372"/>
      <c r="AE32" s="372"/>
      <c r="AF32" s="372"/>
      <c r="AG32" s="372"/>
    </row>
    <row r="33" spans="1:33" ht="15" customHeight="1" x14ac:dyDescent="0.25">
      <c r="A33" s="372"/>
      <c r="B33" s="372"/>
      <c r="C33" s="372"/>
      <c r="D33" s="372"/>
      <c r="E33" s="372"/>
      <c r="F33" s="372"/>
      <c r="G33" s="372"/>
      <c r="H33" s="372"/>
      <c r="I33" s="372"/>
      <c r="J33" s="372"/>
      <c r="K33" s="372"/>
      <c r="L33" s="451"/>
      <c r="M33" s="388"/>
      <c r="N33" s="388"/>
      <c r="O33" s="388"/>
      <c r="P33" s="372"/>
      <c r="Q33" s="451"/>
      <c r="R33" s="381"/>
      <c r="S33" s="381"/>
      <c r="T33" s="381"/>
      <c r="U33" s="372"/>
      <c r="V33" s="372"/>
      <c r="W33" s="372"/>
      <c r="X33" s="372"/>
      <c r="Y33" s="372"/>
      <c r="Z33" s="372"/>
      <c r="AA33" s="372"/>
      <c r="AB33" s="372"/>
      <c r="AC33" s="372"/>
      <c r="AD33" s="372"/>
      <c r="AE33" s="372"/>
      <c r="AF33" s="372"/>
      <c r="AG33" s="372"/>
    </row>
    <row r="34" spans="1:33" ht="15" customHeight="1" x14ac:dyDescent="0.25">
      <c r="A34" s="372"/>
      <c r="B34" s="372"/>
      <c r="C34" s="372"/>
      <c r="D34" s="372"/>
      <c r="E34" s="372"/>
      <c r="F34" s="372"/>
      <c r="G34" s="372"/>
      <c r="H34" s="372"/>
      <c r="I34" s="372"/>
      <c r="J34" s="372"/>
      <c r="K34" s="372"/>
      <c r="L34" s="451"/>
      <c r="M34" s="388"/>
      <c r="N34" s="388"/>
      <c r="O34" s="388"/>
      <c r="P34" s="372"/>
      <c r="Q34" s="451"/>
      <c r="R34" s="454"/>
      <c r="S34" s="381"/>
      <c r="T34" s="454"/>
      <c r="U34" s="372"/>
      <c r="V34" s="372"/>
      <c r="W34" s="372"/>
      <c r="X34" s="372"/>
      <c r="Y34" s="372"/>
      <c r="Z34" s="372"/>
      <c r="AA34" s="372"/>
      <c r="AB34" s="372"/>
      <c r="AC34" s="372"/>
      <c r="AD34" s="372"/>
      <c r="AE34" s="372"/>
      <c r="AF34" s="372"/>
      <c r="AG34" s="372"/>
    </row>
    <row r="35" spans="1:33" ht="15" customHeight="1" x14ac:dyDescent="0.25">
      <c r="A35" s="372"/>
      <c r="B35" s="372"/>
      <c r="C35" s="372"/>
      <c r="D35" s="372"/>
      <c r="E35" s="372"/>
      <c r="F35" s="372"/>
      <c r="G35" s="372"/>
      <c r="H35" s="372"/>
      <c r="I35" s="372"/>
      <c r="J35" s="372"/>
      <c r="K35" s="372"/>
      <c r="L35" s="451"/>
      <c r="M35" s="388"/>
      <c r="N35" s="388"/>
      <c r="O35" s="388"/>
      <c r="P35" s="372"/>
      <c r="Q35" s="451"/>
      <c r="R35" s="454"/>
      <c r="S35" s="381"/>
      <c r="T35" s="454"/>
      <c r="U35" s="372"/>
      <c r="V35" s="372"/>
      <c r="W35" s="372"/>
      <c r="X35" s="372"/>
      <c r="Y35" s="372"/>
      <c r="Z35" s="372"/>
      <c r="AA35" s="372"/>
      <c r="AB35" s="372"/>
      <c r="AC35" s="372"/>
      <c r="AD35" s="372"/>
      <c r="AE35" s="372"/>
      <c r="AF35" s="372"/>
      <c r="AG35" s="372"/>
    </row>
    <row r="36" spans="1:33" ht="15" customHeight="1" x14ac:dyDescent="0.25">
      <c r="A36" s="372"/>
      <c r="B36" s="372"/>
      <c r="C36" s="372"/>
      <c r="D36" s="372"/>
      <c r="E36" s="372"/>
      <c r="F36" s="372"/>
      <c r="G36" s="372"/>
      <c r="H36" s="372"/>
      <c r="I36" s="372"/>
      <c r="J36" s="372"/>
      <c r="K36" s="372"/>
      <c r="L36" s="451"/>
      <c r="M36" s="388"/>
      <c r="N36" s="388"/>
      <c r="O36" s="388"/>
      <c r="P36" s="372"/>
      <c r="Q36" s="451"/>
      <c r="R36" s="381"/>
      <c r="S36" s="381"/>
      <c r="T36" s="381"/>
      <c r="U36" s="372"/>
      <c r="V36" s="372"/>
      <c r="W36" s="372"/>
      <c r="X36" s="372"/>
      <c r="Y36" s="372"/>
      <c r="Z36" s="372"/>
      <c r="AA36" s="372"/>
      <c r="AB36" s="372"/>
      <c r="AC36" s="372"/>
      <c r="AD36" s="372"/>
      <c r="AE36" s="372"/>
      <c r="AF36" s="372"/>
      <c r="AG36" s="372"/>
    </row>
    <row r="37" spans="1:33" ht="15" customHeight="1" x14ac:dyDescent="0.25">
      <c r="A37" s="372"/>
      <c r="B37" s="372"/>
      <c r="C37" s="372"/>
      <c r="D37" s="372"/>
      <c r="E37" s="372"/>
      <c r="F37" s="372"/>
      <c r="G37" s="372"/>
      <c r="H37" s="372"/>
      <c r="I37" s="372"/>
      <c r="J37" s="372"/>
      <c r="K37" s="372"/>
      <c r="L37" s="451"/>
      <c r="M37" s="388"/>
      <c r="N37" s="388"/>
      <c r="O37" s="388"/>
      <c r="P37" s="372"/>
      <c r="Q37" s="451"/>
      <c r="R37" s="454"/>
      <c r="S37" s="381"/>
      <c r="T37" s="381"/>
      <c r="U37" s="372"/>
      <c r="V37" s="372"/>
      <c r="W37" s="372"/>
      <c r="X37" s="372"/>
      <c r="Y37" s="372"/>
      <c r="Z37" s="372"/>
      <c r="AA37" s="372"/>
      <c r="AB37" s="372"/>
      <c r="AC37" s="372"/>
      <c r="AD37" s="372"/>
      <c r="AE37" s="372"/>
      <c r="AF37" s="372"/>
      <c r="AG37" s="372"/>
    </row>
    <row r="38" spans="1:33" ht="15" customHeight="1" x14ac:dyDescent="0.25">
      <c r="A38" s="372"/>
      <c r="B38" s="372"/>
      <c r="C38" s="372"/>
      <c r="D38" s="372"/>
      <c r="E38" s="372"/>
      <c r="F38" s="372"/>
      <c r="G38" s="372"/>
      <c r="H38" s="372"/>
      <c r="I38" s="372"/>
      <c r="J38" s="372"/>
      <c r="K38" s="372"/>
      <c r="L38" s="451"/>
      <c r="M38" s="388"/>
      <c r="N38" s="388"/>
      <c r="O38" s="388"/>
      <c r="P38" s="372"/>
      <c r="Q38" s="451"/>
      <c r="R38" s="454"/>
      <c r="S38" s="381"/>
      <c r="T38" s="454"/>
      <c r="U38" s="372"/>
      <c r="V38" s="372"/>
      <c r="W38" s="372"/>
      <c r="X38" s="372"/>
      <c r="Y38" s="372"/>
      <c r="Z38" s="372"/>
      <c r="AA38" s="372"/>
      <c r="AB38" s="372"/>
      <c r="AC38" s="372"/>
      <c r="AD38" s="372"/>
      <c r="AE38" s="372"/>
      <c r="AF38" s="372"/>
      <c r="AG38" s="372"/>
    </row>
    <row r="39" spans="1:33" ht="15" customHeight="1" x14ac:dyDescent="0.25">
      <c r="A39" s="372"/>
      <c r="B39" s="372"/>
      <c r="C39" s="372"/>
      <c r="D39" s="372"/>
      <c r="E39" s="372"/>
      <c r="F39" s="372"/>
      <c r="G39" s="372"/>
      <c r="H39" s="372"/>
      <c r="I39" s="372"/>
      <c r="J39" s="372"/>
      <c r="K39" s="372"/>
      <c r="L39" s="451"/>
      <c r="M39" s="388"/>
      <c r="N39" s="388"/>
      <c r="O39" s="388"/>
      <c r="P39" s="372"/>
      <c r="Q39" s="451"/>
      <c r="R39" s="454"/>
      <c r="S39" s="381"/>
      <c r="T39" s="454"/>
      <c r="U39" s="372"/>
      <c r="V39" s="372"/>
      <c r="W39" s="372"/>
      <c r="X39" s="372"/>
      <c r="Y39" s="372"/>
      <c r="Z39" s="372"/>
      <c r="AA39" s="372"/>
      <c r="AB39" s="372"/>
      <c r="AC39" s="372"/>
      <c r="AD39" s="372"/>
      <c r="AE39" s="372"/>
      <c r="AF39" s="372"/>
      <c r="AG39" s="372"/>
    </row>
    <row r="40" spans="1:33" ht="15" customHeight="1" x14ac:dyDescent="0.25">
      <c r="A40" s="372"/>
      <c r="B40" s="372"/>
      <c r="C40" s="372"/>
      <c r="D40" s="372"/>
      <c r="E40" s="372"/>
      <c r="F40" s="372"/>
      <c r="G40" s="372"/>
      <c r="H40" s="372"/>
      <c r="I40" s="372"/>
      <c r="J40" s="372"/>
      <c r="K40" s="372"/>
      <c r="L40" s="451"/>
      <c r="M40" s="388"/>
      <c r="N40" s="388"/>
      <c r="O40" s="388"/>
      <c r="P40" s="372"/>
      <c r="Q40" s="451"/>
      <c r="R40" s="454"/>
      <c r="S40" s="381"/>
      <c r="T40" s="454"/>
      <c r="U40" s="372"/>
      <c r="V40" s="372"/>
      <c r="W40" s="372"/>
      <c r="X40" s="372"/>
      <c r="Y40" s="372"/>
      <c r="Z40" s="372"/>
      <c r="AA40" s="372"/>
      <c r="AB40" s="372"/>
      <c r="AC40" s="372"/>
      <c r="AD40" s="372"/>
      <c r="AE40" s="372"/>
      <c r="AF40" s="372"/>
      <c r="AG40" s="372"/>
    </row>
    <row r="41" spans="1:33" ht="15" customHeight="1" x14ac:dyDescent="0.25">
      <c r="A41" s="372"/>
      <c r="B41" s="372"/>
      <c r="C41" s="372"/>
      <c r="D41" s="372"/>
      <c r="E41" s="372"/>
      <c r="F41" s="372"/>
      <c r="G41" s="372"/>
      <c r="H41" s="372"/>
      <c r="I41" s="372"/>
      <c r="J41" s="372"/>
      <c r="K41" s="372"/>
      <c r="L41" s="451"/>
      <c r="M41" s="388"/>
      <c r="N41" s="388"/>
      <c r="O41" s="388"/>
      <c r="P41" s="372"/>
      <c r="Q41" s="451"/>
      <c r="R41" s="454"/>
      <c r="S41" s="381"/>
      <c r="T41" s="454"/>
      <c r="U41" s="372"/>
      <c r="V41" s="372"/>
      <c r="W41" s="372"/>
      <c r="X41" s="372"/>
      <c r="Y41" s="372"/>
      <c r="Z41" s="372"/>
      <c r="AA41" s="372"/>
      <c r="AB41" s="372"/>
      <c r="AC41" s="372"/>
      <c r="AD41" s="372"/>
      <c r="AE41" s="372"/>
      <c r="AF41" s="372"/>
      <c r="AG41" s="372"/>
    </row>
    <row r="42" spans="1:33" ht="15" customHeight="1" x14ac:dyDescent="0.25">
      <c r="A42" s="372"/>
      <c r="B42" s="372"/>
      <c r="C42" s="372"/>
      <c r="D42" s="372"/>
      <c r="E42" s="372"/>
      <c r="F42" s="372"/>
      <c r="G42" s="372"/>
      <c r="H42" s="372"/>
      <c r="I42" s="372"/>
      <c r="J42" s="372"/>
      <c r="K42" s="372"/>
      <c r="L42" s="372"/>
      <c r="M42" s="385"/>
      <c r="N42" s="385"/>
      <c r="O42" s="385"/>
      <c r="P42" s="372"/>
      <c r="Q42" s="372"/>
      <c r="R42" s="372"/>
      <c r="S42" s="372"/>
      <c r="T42" s="372"/>
      <c r="U42" s="372"/>
      <c r="V42" s="372"/>
      <c r="W42" s="372"/>
      <c r="X42" s="372"/>
      <c r="Y42" s="372"/>
      <c r="Z42" s="372"/>
      <c r="AA42" s="372"/>
      <c r="AB42" s="372"/>
      <c r="AC42" s="372"/>
      <c r="AD42" s="372"/>
      <c r="AE42" s="372"/>
      <c r="AF42" s="372"/>
      <c r="AG42" s="372"/>
    </row>
    <row r="43" spans="1:33" x14ac:dyDescent="0.25">
      <c r="A43" s="374"/>
      <c r="B43" s="372"/>
      <c r="C43" s="372"/>
      <c r="D43" s="372"/>
      <c r="E43" s="372"/>
      <c r="F43" s="372"/>
      <c r="G43" s="372"/>
      <c r="H43" s="372"/>
      <c r="I43" s="372"/>
      <c r="J43" s="372"/>
      <c r="K43" s="372"/>
      <c r="L43" s="372"/>
      <c r="M43" s="372"/>
      <c r="N43" s="372"/>
      <c r="O43" s="455"/>
      <c r="P43" s="372"/>
      <c r="Q43" s="372"/>
      <c r="R43" s="372"/>
      <c r="S43" s="372"/>
      <c r="T43" s="372"/>
      <c r="U43" s="372"/>
      <c r="V43" s="372"/>
      <c r="W43" s="372"/>
      <c r="X43" s="372"/>
      <c r="Y43" s="372"/>
      <c r="Z43" s="372"/>
      <c r="AA43" s="372"/>
      <c r="AB43" s="372"/>
      <c r="AC43" s="372"/>
      <c r="AD43" s="372"/>
      <c r="AE43" s="372"/>
      <c r="AF43" s="372"/>
      <c r="AG43" s="372"/>
    </row>
    <row r="44" spans="1:33" x14ac:dyDescent="0.25">
      <c r="A44" s="374"/>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row>
    <row r="45" spans="1:33" x14ac:dyDescent="0.25">
      <c r="A45" s="374"/>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row>
    <row r="46" spans="1:33" x14ac:dyDescent="0.25">
      <c r="A46" s="374"/>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row>
    <row r="47" spans="1:33" x14ac:dyDescent="0.25">
      <c r="A47" s="374"/>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row>
    <row r="48" spans="1:33" x14ac:dyDescent="0.25">
      <c r="A48" s="374"/>
      <c r="B48" s="372"/>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row>
    <row r="49" spans="1:33" x14ac:dyDescent="0.25">
      <c r="A49" s="374"/>
      <c r="B49" s="372"/>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row>
    <row r="50" spans="1:33" x14ac:dyDescent="0.25">
      <c r="A50" s="374"/>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row>
    <row r="51" spans="1:33" x14ac:dyDescent="0.25">
      <c r="A51" s="374"/>
      <c r="B51" s="372"/>
      <c r="C51" s="372"/>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row>
    <row r="52" spans="1:33" x14ac:dyDescent="0.25">
      <c r="A52" s="374"/>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row>
    <row r="53" spans="1:33" x14ac:dyDescent="0.25">
      <c r="A53" s="374"/>
      <c r="B53" s="372"/>
      <c r="C53" s="372"/>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row>
    <row r="54" spans="1:33" x14ac:dyDescent="0.25">
      <c r="A54" s="374"/>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2"/>
    </row>
    <row r="55" spans="1:33" x14ac:dyDescent="0.25">
      <c r="A55" s="374"/>
      <c r="B55" s="372"/>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row>
    <row r="56" spans="1:33" x14ac:dyDescent="0.25">
      <c r="A56" s="374"/>
      <c r="B56" s="372"/>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row>
  </sheetData>
  <mergeCells count="3">
    <mergeCell ref="B8:J9"/>
    <mergeCell ref="M11:O11"/>
    <mergeCell ref="Q11:S11"/>
  </mergeCells>
  <hyperlinks>
    <hyperlink ref="A1" location="Index!A1" display="Index"/>
  </hyperlinks>
  <pageMargins left="0.78740157499999996" right="0.78740157499999996" top="0.984251969" bottom="0.984251969" header="0.5" footer="0.5"/>
  <pageSetup paperSize="9" scale="42" orientation="portrait" verticalDpi="4"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42</vt:i4>
      </vt:variant>
    </vt:vector>
  </HeadingPairs>
  <TitlesOfParts>
    <vt:vector size="42" baseType="lpstr">
      <vt:lpstr>Index</vt:lpstr>
      <vt:lpstr>Introduction</vt:lpstr>
      <vt:lpstr>Aperçu</vt:lpstr>
      <vt:lpstr>A5.V7-A2.V14</vt:lpstr>
      <vt:lpstr>A2.V1a</vt:lpstr>
      <vt:lpstr>A2.V1b</vt:lpstr>
      <vt:lpstr>Gr A2.V1b</vt:lpstr>
      <vt:lpstr>A2.V1b inw</vt:lpstr>
      <vt:lpstr>Gr A2.V1b inw</vt:lpstr>
      <vt:lpstr>A1.V5</vt:lpstr>
      <vt:lpstr>A2.V17</vt:lpstr>
      <vt:lpstr>A1.V5-A2.V17a</vt:lpstr>
      <vt:lpstr>A1.V5-A2.V17b</vt:lpstr>
      <vt:lpstr>Gr A1.V5-A2.V17</vt:lpstr>
      <vt:lpstr>A2.V1-A2.V17</vt:lpstr>
      <vt:lpstr>A5.V9</vt:lpstr>
      <vt:lpstr>Gr A5.V9</vt:lpstr>
      <vt:lpstr>A5.V10</vt:lpstr>
      <vt:lpstr>Gr A5.V10</vt:lpstr>
      <vt:lpstr>A5.V11</vt:lpstr>
      <vt:lpstr>Gr A5.V11</vt:lpstr>
      <vt:lpstr>A2.V1b-A2.V6</vt:lpstr>
      <vt:lpstr>A5.V10-V11</vt:lpstr>
      <vt:lpstr>A2.V9</vt:lpstr>
      <vt:lpstr>A2.V10</vt:lpstr>
      <vt:lpstr>A2.V11</vt:lpstr>
      <vt:lpstr>A2.V10-V11</vt:lpstr>
      <vt:lpstr>A2.V21</vt:lpstr>
      <vt:lpstr>A2.V1b-A2.V21</vt:lpstr>
      <vt:lpstr>A2.V22</vt:lpstr>
      <vt:lpstr>A2.V1b-A2.V22</vt:lpstr>
      <vt:lpstr>A2.V23</vt:lpstr>
      <vt:lpstr>A2.V24</vt:lpstr>
      <vt:lpstr>A2.V25</vt:lpstr>
      <vt:lpstr>Gr A2.V25</vt:lpstr>
      <vt:lpstr>A2.V26</vt:lpstr>
      <vt:lpstr>A6.V5</vt:lpstr>
      <vt:lpstr>M6.V7R</vt:lpstr>
      <vt:lpstr>M6.V7O</vt:lpstr>
      <vt:lpstr>M6.V7F</vt:lpstr>
      <vt:lpstr>M6.V7T</vt:lpstr>
      <vt:lpstr>M6.V7L</vt:lpstr>
    </vt:vector>
  </TitlesOfParts>
  <Company>FOD-SPF SPSCAE-VVVVL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Eveline Depuijdt</dc:creator>
  <cp:lastModifiedBy>mdo</cp:lastModifiedBy>
  <cp:lastPrinted>2013-10-04T14:01:30Z</cp:lastPrinted>
  <dcterms:created xsi:type="dcterms:W3CDTF">2011-02-17T15:00:41Z</dcterms:created>
  <dcterms:modified xsi:type="dcterms:W3CDTF">2017-03-01T10:41:51Z</dcterms:modified>
</cp:coreProperties>
</file>