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840" activeTab="5"/>
  </bookViews>
  <sheets>
    <sheet name="Criteria" sheetId="1" r:id="rId1"/>
    <sheet name="Natuurlijke risico's" sheetId="2" r:id="rId2"/>
    <sheet name="Technologische risico's" sheetId="3" r:id="rId3"/>
    <sheet name="Menselijke risico's" sheetId="4" r:id="rId4"/>
    <sheet name="Gevaarlijke stoffen" sheetId="5" r:id="rId5"/>
    <sheet name="Samenvatting" sheetId="6" r:id="rId6"/>
    <sheet name="Brand" sheetId="7" r:id="rId7"/>
  </sheets>
  <definedNames>
    <definedName name="_xlnm.Print_Area" localSheetId="6">Brand!$A$1:$K$41</definedName>
    <definedName name="_xlnm.Print_Area" localSheetId="4">'Gevaarlijke stoffen'!$A$1:$K$20</definedName>
    <definedName name="_xlnm.Print_Area" localSheetId="3">'Menselijke risico''s'!$A$1:$K$32</definedName>
    <definedName name="_xlnm.Print_Area" localSheetId="1">'Natuurlijke risico''s'!$A$1:$K$27</definedName>
    <definedName name="_xlnm.Print_Area" localSheetId="2">'Technologische risico''s'!$A$1:$K$41</definedName>
  </definedNames>
  <calcPr calcId="145621"/>
</workbook>
</file>

<file path=xl/calcChain.xml><?xml version="1.0" encoding="utf-8"?>
<calcChain xmlns="http://schemas.openxmlformats.org/spreadsheetml/2006/main">
  <c r="C39" i="7" l="1"/>
  <c r="C19" i="5"/>
  <c r="C31" i="4"/>
  <c r="C39" i="3"/>
  <c r="A38" i="7" l="1"/>
  <c r="A17" i="5"/>
  <c r="A30" i="4"/>
  <c r="A38" i="3"/>
  <c r="A37" i="7" l="1"/>
  <c r="A16" i="5"/>
  <c r="A29" i="4"/>
  <c r="A37" i="3"/>
  <c r="F5" i="6"/>
  <c r="F4" i="6"/>
  <c r="F3" i="6"/>
  <c r="C6" i="3" l="1"/>
  <c r="B6" i="3"/>
  <c r="K5" i="7" l="1"/>
  <c r="J5" i="7"/>
  <c r="H5" i="7"/>
  <c r="G5" i="7"/>
  <c r="F5" i="7"/>
  <c r="E5" i="7"/>
  <c r="D5" i="7"/>
  <c r="C5" i="7"/>
  <c r="B5" i="7"/>
  <c r="K5" i="5"/>
  <c r="J5" i="5"/>
  <c r="H5" i="5"/>
  <c r="G5" i="5"/>
  <c r="F5" i="5"/>
  <c r="E5" i="5"/>
  <c r="D5" i="5"/>
  <c r="C5" i="5"/>
  <c r="B5" i="5"/>
  <c r="K5" i="4"/>
  <c r="J5" i="4"/>
  <c r="H5" i="4"/>
  <c r="G5" i="4"/>
  <c r="F5" i="4"/>
  <c r="E5" i="4"/>
  <c r="D5" i="4"/>
  <c r="C5" i="4"/>
  <c r="B5" i="4"/>
  <c r="K5" i="3"/>
  <c r="J5" i="3"/>
  <c r="H5" i="3"/>
  <c r="G5" i="3"/>
  <c r="F5" i="3"/>
  <c r="E5" i="3"/>
  <c r="D5" i="3"/>
  <c r="C5" i="3"/>
  <c r="B5" i="3"/>
  <c r="K6" i="7" l="1"/>
  <c r="J6" i="7"/>
  <c r="F6" i="7"/>
  <c r="G6" i="7" s="1"/>
  <c r="H6" i="7" s="1"/>
  <c r="C6" i="7"/>
  <c r="D6" i="7" s="1"/>
  <c r="E6" i="7" s="1"/>
  <c r="B6" i="7"/>
  <c r="A6" i="7"/>
  <c r="K4" i="7"/>
  <c r="J4" i="7"/>
  <c r="H4" i="7"/>
  <c r="G4" i="7"/>
  <c r="F4" i="7"/>
  <c r="E4" i="7"/>
  <c r="D4" i="7"/>
  <c r="C4" i="7"/>
  <c r="B4" i="7"/>
  <c r="A4" i="7"/>
  <c r="C3" i="7"/>
  <c r="K6" i="5"/>
  <c r="J6" i="5"/>
  <c r="F6" i="5"/>
  <c r="G6" i="5" s="1"/>
  <c r="H6" i="5" s="1"/>
  <c r="C6" i="5"/>
  <c r="D6" i="5" s="1"/>
  <c r="E6" i="5" s="1"/>
  <c r="B6" i="5"/>
  <c r="A6" i="5"/>
  <c r="K4" i="5"/>
  <c r="J4" i="5"/>
  <c r="H4" i="5"/>
  <c r="G4" i="5"/>
  <c r="F4" i="5"/>
  <c r="E4" i="5"/>
  <c r="D4" i="5"/>
  <c r="C4" i="5"/>
  <c r="B4" i="5"/>
  <c r="A4" i="5"/>
  <c r="C3" i="5"/>
  <c r="K6" i="4"/>
  <c r="J6" i="4"/>
  <c r="F6" i="4"/>
  <c r="G6" i="4" s="1"/>
  <c r="H6" i="4" s="1"/>
  <c r="C6" i="4"/>
  <c r="D6" i="4" s="1"/>
  <c r="E6" i="4" s="1"/>
  <c r="B6" i="4"/>
  <c r="A6" i="4"/>
  <c r="K4" i="4"/>
  <c r="J4" i="4"/>
  <c r="H4" i="4"/>
  <c r="G4" i="4"/>
  <c r="F4" i="4"/>
  <c r="E4" i="4"/>
  <c r="D4" i="4"/>
  <c r="C4" i="4"/>
  <c r="B4" i="4"/>
  <c r="A4" i="4"/>
  <c r="C3" i="4"/>
  <c r="K4" i="3"/>
  <c r="J4" i="3"/>
  <c r="A6" i="3"/>
  <c r="H4" i="3"/>
  <c r="G4" i="3"/>
  <c r="F4" i="3"/>
  <c r="E4" i="3"/>
  <c r="D4" i="3"/>
  <c r="C4" i="3"/>
  <c r="B4" i="3"/>
  <c r="C3" i="3"/>
  <c r="A4" i="3"/>
  <c r="A1" i="7"/>
  <c r="A1" i="5"/>
  <c r="A1" i="4"/>
  <c r="A1" i="3"/>
  <c r="A45" i="7"/>
  <c r="A44" i="7"/>
  <c r="A43" i="7"/>
  <c r="A42" i="7"/>
  <c r="E40" i="7"/>
  <c r="D40" i="7"/>
  <c r="H37" i="7"/>
  <c r="G37" i="7"/>
  <c r="F37" i="7"/>
  <c r="E37" i="7"/>
  <c r="D37" i="7"/>
  <c r="C37" i="7"/>
  <c r="B37" i="7"/>
  <c r="J36" i="7"/>
  <c r="I36" i="7"/>
  <c r="K36" i="7" s="1"/>
  <c r="J35" i="7"/>
  <c r="I35" i="7"/>
  <c r="K35" i="7" s="1"/>
  <c r="K34" i="7"/>
  <c r="J34" i="7"/>
  <c r="I34" i="7"/>
  <c r="J33" i="7"/>
  <c r="I33" i="7"/>
  <c r="K33" i="7" s="1"/>
  <c r="J32" i="7"/>
  <c r="I32" i="7"/>
  <c r="K32" i="7" s="1"/>
  <c r="J31" i="7"/>
  <c r="I31" i="7"/>
  <c r="K31" i="7" s="1"/>
  <c r="J30" i="7"/>
  <c r="I30" i="7"/>
  <c r="K30" i="7" s="1"/>
  <c r="J29" i="7"/>
  <c r="I29" i="7"/>
  <c r="K29" i="7" s="1"/>
  <c r="J28" i="7"/>
  <c r="I28" i="7"/>
  <c r="K28" i="7" s="1"/>
  <c r="J27" i="7"/>
  <c r="I27" i="7"/>
  <c r="K27" i="7" s="1"/>
  <c r="J26" i="7"/>
  <c r="I26" i="7"/>
  <c r="K26" i="7" s="1"/>
  <c r="J25" i="7"/>
  <c r="I25" i="7"/>
  <c r="K25" i="7" s="1"/>
  <c r="J24" i="7"/>
  <c r="I24" i="7"/>
  <c r="K24" i="7" s="1"/>
  <c r="J23" i="7"/>
  <c r="I23" i="7"/>
  <c r="K23" i="7" s="1"/>
  <c r="J22" i="7"/>
  <c r="I22" i="7"/>
  <c r="K22" i="7" s="1"/>
  <c r="J21" i="7"/>
  <c r="I21" i="7"/>
  <c r="K21" i="7" s="1"/>
  <c r="J20" i="7"/>
  <c r="I20" i="7"/>
  <c r="K20" i="7" s="1"/>
  <c r="K19" i="7"/>
  <c r="J19" i="7"/>
  <c r="I19" i="7"/>
  <c r="J18" i="7"/>
  <c r="I18" i="7"/>
  <c r="K18" i="7" s="1"/>
  <c r="J17" i="7"/>
  <c r="I17" i="7"/>
  <c r="K17" i="7" s="1"/>
  <c r="J16" i="7"/>
  <c r="I16" i="7"/>
  <c r="K16" i="7" s="1"/>
  <c r="J15" i="7"/>
  <c r="I15" i="7"/>
  <c r="K15" i="7" s="1"/>
  <c r="J14" i="7"/>
  <c r="I14" i="7"/>
  <c r="K14" i="7" s="1"/>
  <c r="J13" i="7"/>
  <c r="I13" i="7"/>
  <c r="K13" i="7" s="1"/>
  <c r="J12" i="7"/>
  <c r="I12" i="7"/>
  <c r="K12" i="7" s="1"/>
  <c r="J11" i="7"/>
  <c r="I11" i="7"/>
  <c r="K11" i="7" s="1"/>
  <c r="J10" i="7"/>
  <c r="I10" i="7"/>
  <c r="K10" i="7" s="1"/>
  <c r="J9" i="7"/>
  <c r="I9" i="7"/>
  <c r="K9" i="7" s="1"/>
  <c r="J8" i="7"/>
  <c r="I8" i="7"/>
  <c r="K8" i="7" s="1"/>
  <c r="J7" i="7"/>
  <c r="I7" i="7"/>
  <c r="K7" i="7" s="1"/>
  <c r="C40" i="7" l="1"/>
  <c r="J37" i="7" s="1"/>
  <c r="J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D5" i="6" l="1"/>
  <c r="C5" i="6"/>
  <c r="B5" i="6"/>
  <c r="E3" i="6"/>
  <c r="D4" i="6"/>
  <c r="D3" i="6"/>
  <c r="C4" i="6"/>
  <c r="C3" i="6"/>
  <c r="B4" i="6"/>
  <c r="B3" i="6"/>
  <c r="K6" i="3" l="1"/>
  <c r="J6" i="3"/>
  <c r="E20" i="5"/>
  <c r="E4" i="6" s="1"/>
  <c r="E5" i="6" s="1"/>
  <c r="D20" i="5"/>
  <c r="E32" i="4"/>
  <c r="D32" i="4"/>
  <c r="E40" i="3"/>
  <c r="D40" i="3"/>
  <c r="E27" i="2"/>
  <c r="D27" i="2"/>
  <c r="J15" i="5" l="1"/>
  <c r="J14" i="5"/>
  <c r="J13" i="5"/>
  <c r="J12" i="5"/>
  <c r="J11" i="5"/>
  <c r="J10" i="5"/>
  <c r="J9" i="5"/>
  <c r="J8" i="5"/>
  <c r="J7" i="5"/>
  <c r="H6" i="3"/>
  <c r="G6" i="3"/>
  <c r="F6" i="3"/>
  <c r="D6" i="3"/>
  <c r="E6" i="3" s="1"/>
  <c r="A25" i="5" l="1"/>
  <c r="A24" i="5"/>
  <c r="A23" i="5"/>
  <c r="A22" i="5"/>
  <c r="H16" i="5"/>
  <c r="G16" i="5"/>
  <c r="F16" i="5"/>
  <c r="E16" i="5"/>
  <c r="D16" i="5"/>
  <c r="C16" i="5"/>
  <c r="B16" i="5"/>
  <c r="I15" i="5"/>
  <c r="K15" i="5" s="1"/>
  <c r="K14" i="5"/>
  <c r="I14" i="5"/>
  <c r="I13" i="5"/>
  <c r="K13" i="5" s="1"/>
  <c r="I12" i="5"/>
  <c r="K12" i="5" s="1"/>
  <c r="K11" i="5"/>
  <c r="I11" i="5"/>
  <c r="K10" i="5"/>
  <c r="I10" i="5"/>
  <c r="I9" i="5"/>
  <c r="K9" i="5" s="1"/>
  <c r="I8" i="5"/>
  <c r="K8" i="5" s="1"/>
  <c r="I7" i="5"/>
  <c r="K7" i="5" s="1"/>
  <c r="A37" i="4"/>
  <c r="A36" i="4"/>
  <c r="A35" i="4"/>
  <c r="A34" i="4"/>
  <c r="H29" i="4"/>
  <c r="G29" i="4"/>
  <c r="F29" i="4"/>
  <c r="E29" i="4"/>
  <c r="D29" i="4"/>
  <c r="C29" i="4"/>
  <c r="B29" i="4"/>
  <c r="K28" i="4"/>
  <c r="I28" i="4"/>
  <c r="I27" i="4"/>
  <c r="K27" i="4" s="1"/>
  <c r="I26" i="4"/>
  <c r="K26" i="4" s="1"/>
  <c r="K25" i="4"/>
  <c r="I25" i="4"/>
  <c r="K24" i="4"/>
  <c r="I24" i="4"/>
  <c r="I23" i="4"/>
  <c r="K23" i="4" s="1"/>
  <c r="I22" i="4"/>
  <c r="K22" i="4" s="1"/>
  <c r="K21" i="4"/>
  <c r="I21" i="4"/>
  <c r="K20" i="4"/>
  <c r="I20" i="4"/>
  <c r="I19" i="4"/>
  <c r="K19" i="4" s="1"/>
  <c r="I18" i="4"/>
  <c r="K18" i="4" s="1"/>
  <c r="K17" i="4"/>
  <c r="I17" i="4"/>
  <c r="K16" i="4"/>
  <c r="I16" i="4"/>
  <c r="I15" i="4"/>
  <c r="K15" i="4" s="1"/>
  <c r="I14" i="4"/>
  <c r="K14" i="4" s="1"/>
  <c r="K13" i="4"/>
  <c r="I13" i="4"/>
  <c r="I12" i="4"/>
  <c r="K12" i="4" s="1"/>
  <c r="I11" i="4"/>
  <c r="K11" i="4" s="1"/>
  <c r="I10" i="4"/>
  <c r="K10" i="4" s="1"/>
  <c r="K9" i="4"/>
  <c r="I9" i="4"/>
  <c r="K8" i="4"/>
  <c r="I8" i="4"/>
  <c r="I7" i="4"/>
  <c r="K7" i="4" s="1"/>
  <c r="A45" i="3"/>
  <c r="A44" i="3"/>
  <c r="A43" i="3"/>
  <c r="A42" i="3"/>
  <c r="H37" i="3"/>
  <c r="G37" i="3"/>
  <c r="F37" i="3"/>
  <c r="E37" i="3"/>
  <c r="D37" i="3"/>
  <c r="C37" i="3"/>
  <c r="B37" i="3"/>
  <c r="K36" i="3"/>
  <c r="I36" i="3"/>
  <c r="I35" i="3"/>
  <c r="K35" i="3" s="1"/>
  <c r="I34" i="3"/>
  <c r="K34" i="3" s="1"/>
  <c r="K33" i="3"/>
  <c r="I33" i="3"/>
  <c r="K32" i="3"/>
  <c r="I32" i="3"/>
  <c r="I31" i="3"/>
  <c r="K31" i="3" s="1"/>
  <c r="I30" i="3"/>
  <c r="K30" i="3" s="1"/>
  <c r="K29" i="3"/>
  <c r="I29" i="3"/>
  <c r="K28" i="3"/>
  <c r="I28" i="3"/>
  <c r="I27" i="3"/>
  <c r="K27" i="3" s="1"/>
  <c r="I26" i="3"/>
  <c r="K26" i="3" s="1"/>
  <c r="K25" i="3"/>
  <c r="I25" i="3"/>
  <c r="K24" i="3"/>
  <c r="I24" i="3"/>
  <c r="I23" i="3"/>
  <c r="K23" i="3" s="1"/>
  <c r="I22" i="3"/>
  <c r="K22" i="3" s="1"/>
  <c r="K21" i="3"/>
  <c r="I21" i="3"/>
  <c r="K20" i="3"/>
  <c r="I20" i="3"/>
  <c r="I19" i="3"/>
  <c r="K19" i="3" s="1"/>
  <c r="I18" i="3"/>
  <c r="K18" i="3" s="1"/>
  <c r="K17" i="3"/>
  <c r="I17" i="3"/>
  <c r="K16" i="3"/>
  <c r="I16" i="3"/>
  <c r="I15" i="3"/>
  <c r="K15" i="3" s="1"/>
  <c r="I14" i="3"/>
  <c r="K14" i="3" s="1"/>
  <c r="K13" i="3"/>
  <c r="I13" i="3"/>
  <c r="K12" i="3"/>
  <c r="I12" i="3"/>
  <c r="I11" i="3"/>
  <c r="K11" i="3" s="1"/>
  <c r="I10" i="3"/>
  <c r="K10" i="3" s="1"/>
  <c r="K9" i="3"/>
  <c r="I9" i="3"/>
  <c r="K8" i="3"/>
  <c r="I8" i="3"/>
  <c r="I7" i="3"/>
  <c r="K7" i="3" s="1"/>
  <c r="A32" i="2"/>
  <c r="A31" i="2"/>
  <c r="A30" i="2"/>
  <c r="A29" i="2"/>
  <c r="C27" i="2"/>
  <c r="J24" i="2" s="1"/>
  <c r="H24" i="2"/>
  <c r="G24" i="2"/>
  <c r="F24" i="2"/>
  <c r="E24" i="2"/>
  <c r="D24" i="2"/>
  <c r="C24" i="2"/>
  <c r="B24" i="2"/>
  <c r="I23" i="2"/>
  <c r="K23" i="2" s="1"/>
  <c r="I22" i="2"/>
  <c r="K22" i="2" s="1"/>
  <c r="I21" i="2"/>
  <c r="K21" i="2" s="1"/>
  <c r="K20" i="2"/>
  <c r="I20" i="2"/>
  <c r="K19" i="2"/>
  <c r="I19" i="2"/>
  <c r="I18" i="2"/>
  <c r="K18" i="2" s="1"/>
  <c r="I17" i="2"/>
  <c r="K17" i="2" s="1"/>
  <c r="K16" i="2"/>
  <c r="I16" i="2"/>
  <c r="K15" i="2"/>
  <c r="I15" i="2"/>
  <c r="I14" i="2"/>
  <c r="K14" i="2" s="1"/>
  <c r="I13" i="2"/>
  <c r="K13" i="2" s="1"/>
  <c r="K12" i="2"/>
  <c r="I12" i="2"/>
  <c r="K11" i="2"/>
  <c r="I11" i="2"/>
  <c r="I10" i="2"/>
  <c r="K10" i="2" s="1"/>
  <c r="I9" i="2"/>
  <c r="K9" i="2" s="1"/>
  <c r="I8" i="2"/>
  <c r="K8" i="2" s="1"/>
  <c r="I7" i="2"/>
  <c r="K7" i="2" s="1"/>
  <c r="G6" i="2"/>
  <c r="H6" i="2" s="1"/>
  <c r="D6" i="2"/>
  <c r="E6" i="2" s="1"/>
  <c r="C40" i="3" l="1"/>
  <c r="J37" i="3" s="1"/>
  <c r="C32" i="4"/>
  <c r="J29" i="4" s="1"/>
  <c r="C20" i="5"/>
  <c r="J16" i="5" s="1"/>
</calcChain>
</file>

<file path=xl/sharedStrings.xml><?xml version="1.0" encoding="utf-8"?>
<sst xmlns="http://schemas.openxmlformats.org/spreadsheetml/2006/main" count="141" uniqueCount="139">
  <si>
    <t>Maximale score</t>
  </si>
  <si>
    <t>Criterium</t>
  </si>
  <si>
    <t>RISICO &amp; KWETSBAARHEIDSRISICO BEOORDELINGSTOOL</t>
  </si>
  <si>
    <t>NATUURLIJKE RISICO'S</t>
  </si>
  <si>
    <t>ERNST</t>
  </si>
  <si>
    <t>GEBEURTENIS</t>
  </si>
  <si>
    <t>KANS</t>
  </si>
  <si>
    <t>MENS</t>
  </si>
  <si>
    <t>MATERIEEL</t>
  </si>
  <si>
    <t>BEDRIJF</t>
  </si>
  <si>
    <t>VOOR
BEREIDING</t>
  </si>
  <si>
    <t>INTERNE RESPONS</t>
  </si>
  <si>
    <t>EXTERNE RESPONS</t>
  </si>
  <si>
    <t>RISICO</t>
  </si>
  <si>
    <t>Voorkomen</t>
  </si>
  <si>
    <t>Overlijden
of verwonding</t>
  </si>
  <si>
    <t>Verlies en
schade</t>
  </si>
  <si>
    <t>Verstoring in
dienstverlening</t>
  </si>
  <si>
    <t>Preplanning</t>
  </si>
  <si>
    <t>Tijd, effectiviteit, bronnen</t>
  </si>
  <si>
    <t>Overheid
Hulpdiensten
en middelen</t>
  </si>
  <si>
    <t>Relatieve
bedreiging*</t>
  </si>
  <si>
    <t>Score</t>
  </si>
  <si>
    <t xml:space="preserve">SCORE </t>
  </si>
  <si>
    <t>1 = Zeer laag
2= Laag
3 = Matig
4 = Hoog
5 = Zeer hoog</t>
  </si>
  <si>
    <t>1 = Zeer hoog
2 = Hoog
3 = Matig
4 = Laag
5 = Zeer laag</t>
  </si>
  <si>
    <t>0 - 100%</t>
  </si>
  <si>
    <t>Epidemie</t>
  </si>
  <si>
    <t xml:space="preserve">Hitte </t>
  </si>
  <si>
    <t>Plagen/voedselvergiftiging</t>
  </si>
  <si>
    <t xml:space="preserve">Aardbeving, aardverschuiving, ... </t>
  </si>
  <si>
    <t>Koude, ijzel, sneeuw</t>
  </si>
  <si>
    <t>Storm</t>
  </si>
  <si>
    <t>Droogte</t>
  </si>
  <si>
    <t>Regen</t>
  </si>
  <si>
    <t>Overstroming</t>
  </si>
  <si>
    <t>Windhoos, tornado, orkaan</t>
  </si>
  <si>
    <t>Springvloed</t>
  </si>
  <si>
    <t xml:space="preserve">Ijsstorm, blizzard … </t>
  </si>
  <si>
    <t>Vulkaanuitbarsting</t>
  </si>
  <si>
    <t>Tsunami</t>
  </si>
  <si>
    <t>Lawine</t>
  </si>
  <si>
    <t>Bosbranden</t>
  </si>
  <si>
    <t>Vloedgolf</t>
  </si>
  <si>
    <t>GEMIDDELDE SCORE</t>
  </si>
  <si>
    <t>*Bedreiging evenredig met %.</t>
  </si>
  <si>
    <t>RISICO = KANS * ERNST</t>
  </si>
  <si>
    <t>TECHNOLOGISCHE RISICO'S</t>
  </si>
  <si>
    <t>Brand, intern</t>
  </si>
  <si>
    <t>Ontploffing</t>
  </si>
  <si>
    <t xml:space="preserve">Instorting </t>
  </si>
  <si>
    <t>Uitval medische gassen en zuurstof</t>
  </si>
  <si>
    <t>Uitval vacuum</t>
  </si>
  <si>
    <t>Uitval openbaar vervoer</t>
  </si>
  <si>
    <t>Uitval noodstroomgenerator</t>
  </si>
  <si>
    <t>Medische apparatuur vb. medische beeldvorming, CT, …</t>
  </si>
  <si>
    <t xml:space="preserve">ICT, E‐data processen, … </t>
  </si>
  <si>
    <t>Stroomonderbreking (black-out, brown-out)</t>
  </si>
  <si>
    <t>Riolering</t>
  </si>
  <si>
    <t>Telecom (Telefonie, radiofonie)</t>
  </si>
  <si>
    <t>Leidingwater</t>
  </si>
  <si>
    <t>Waterschade</t>
  </si>
  <si>
    <t>Water in flessen (voorraad/kwaliteit)</t>
  </si>
  <si>
    <t>Uitval aardgastoevoer</t>
  </si>
  <si>
    <t>Falen brandalarm</t>
  </si>
  <si>
    <t>Uitval HVAC (verwarming, koeling, ventilatie)</t>
  </si>
  <si>
    <t>Brandstofonderbreking</t>
  </si>
  <si>
    <t>Uitval kledijautomaat</t>
  </si>
  <si>
    <t>Uitval toegangscontrole</t>
  </si>
  <si>
    <t>Uitval buizenpost</t>
  </si>
  <si>
    <t>Uitval lift</t>
  </si>
  <si>
    <t>Bevoorrading apotheek</t>
  </si>
  <si>
    <t>Bevoorrading medisch materiaal</t>
  </si>
  <si>
    <t>Bevoorrading voeding</t>
  </si>
  <si>
    <t>Bevoorrading linnen</t>
  </si>
  <si>
    <t>Afvoer radioactief afval</t>
  </si>
  <si>
    <t>Afvoer risicovol afval</t>
  </si>
  <si>
    <t>Afvoer niet risicovol afval</t>
  </si>
  <si>
    <t>MENS GERELATEERDE RISICO'S</t>
  </si>
  <si>
    <t>Mass Casualty Incident
(trauma)</t>
  </si>
  <si>
    <t>Mass Casualty Incident
(medisch/infectieus)</t>
  </si>
  <si>
    <t>Reanimatie</t>
  </si>
  <si>
    <t>Overbezetting</t>
  </si>
  <si>
    <t>Geweld, agressie</t>
  </si>
  <si>
    <t>Zelfmoord</t>
  </si>
  <si>
    <t>Moord</t>
  </si>
  <si>
    <t>Terrorisme</t>
  </si>
  <si>
    <t>VIP situatie</t>
  </si>
  <si>
    <t>Ontvoering</t>
  </si>
  <si>
    <t>Gijzeling</t>
  </si>
  <si>
    <t>Vermiste patiënt</t>
  </si>
  <si>
    <t>Oorlog, conflict</t>
  </si>
  <si>
    <t>Staking</t>
  </si>
  <si>
    <t>Forensische onderzoeken</t>
  </si>
  <si>
    <t>Verdacht pakket (terreur, bomalarm)</t>
  </si>
  <si>
    <t>Verdachte mail</t>
  </si>
  <si>
    <t>Vandalisme</t>
  </si>
  <si>
    <t>Sabotage</t>
  </si>
  <si>
    <t>Personeelstekort door ziekte</t>
  </si>
  <si>
    <t>Personeelstekort door onbereikbaarheid</t>
  </si>
  <si>
    <t>Bommelding</t>
  </si>
  <si>
    <t>INCIDENTEN M.B.T. GEVAARLIJKE STOFFEN</t>
  </si>
  <si>
    <t>Mass Casualty Gevaarlijke stof
(&gt; 5 slachtoffers)</t>
  </si>
  <si>
    <t>Chemische
blootstelling, extern</t>
  </si>
  <si>
    <t>Lek, beperkt, intern</t>
  </si>
  <si>
    <t>Lek, groot, intern</t>
  </si>
  <si>
    <t>Radiologische
blootstelling, intern</t>
  </si>
  <si>
    <t>Radiologische
blootstelling, extern</t>
  </si>
  <si>
    <t>Terrorisme,
Chemisch</t>
  </si>
  <si>
    <t>Terrorisme,
Radiologisch</t>
  </si>
  <si>
    <t>SAMENVATTING VAN DE ZIEKENHUISRISICOANALYSE</t>
  </si>
  <si>
    <t>Natuurlijk</t>
  </si>
  <si>
    <t>Technologisch</t>
  </si>
  <si>
    <t>Menselijk</t>
  </si>
  <si>
    <t>Gevaarlijke stoffen</t>
  </si>
  <si>
    <t>Totaal</t>
  </si>
  <si>
    <t>Waarschijnlijkheid</t>
  </si>
  <si>
    <t>Ernst</t>
  </si>
  <si>
    <r>
      <t>Rampspecifiek relatief ziekenhuisrisico</t>
    </r>
    <r>
      <rPr>
        <i/>
        <sz val="8"/>
        <rFont val="Arial"/>
        <family val="2"/>
      </rPr>
      <t xml:space="preserve">  </t>
    </r>
  </si>
  <si>
    <t>Beperkt Hazmat Incident
(&lt; 5 slachtoffers)</t>
  </si>
  <si>
    <t>0 = ondenkbaar
1 = Zeer laag
2= Laag
3 = Matig
4 = Hoog
5 = Zeer hoog</t>
  </si>
  <si>
    <t>BRAND</t>
  </si>
  <si>
    <t>Afval: asbak</t>
  </si>
  <si>
    <t>Afval: containers</t>
  </si>
  <si>
    <t>Werken: renovatie</t>
  </si>
  <si>
    <t>Werken: dak</t>
  </si>
  <si>
    <t>Technieken: noodgroep</t>
  </si>
  <si>
    <t>Technieken: serverroom</t>
  </si>
  <si>
    <t>Afdeling: Intensieve zorg</t>
  </si>
  <si>
    <t>Afdeling: Operatiekwartier</t>
  </si>
  <si>
    <t>Werken: werkplaats technische dienst</t>
  </si>
  <si>
    <t>Koken: ergotherapie (keuken)</t>
  </si>
  <si>
    <t>Koken: keuken</t>
  </si>
  <si>
    <t>Roken</t>
  </si>
  <si>
    <t>Brandstichting</t>
  </si>
  <si>
    <t>Technieken: kortsluiting</t>
  </si>
  <si>
    <t>Parking: ondergronds parkeergebouw</t>
  </si>
  <si>
    <t>Parking: open lucht</t>
  </si>
  <si>
    <t>Constructies: nabij gelegen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</si>
</sst>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rgb="FFCCFFFF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Continuous" vertical="top" wrapText="1"/>
    </xf>
    <xf numFmtId="0" fontId="2" fillId="0" borderId="0" xfId="0" applyFont="1" applyAlignment="1" applyProtection="1">
      <alignment horizontal="centerContinuous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0" fillId="4" borderId="1" xfId="0" applyFill="1" applyBorder="1"/>
    <xf numFmtId="0" fontId="3" fillId="2" borderId="7" xfId="0" applyFont="1" applyFill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vertical="top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center" vertical="top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top" wrapText="1"/>
    </xf>
    <xf numFmtId="0" fontId="9" fillId="6" borderId="3" xfId="0" applyFont="1" applyFill="1" applyBorder="1" applyAlignment="1" applyProtection="1">
      <alignment horizontal="center" vertical="top" wrapText="1"/>
    </xf>
    <xf numFmtId="0" fontId="9" fillId="6" borderId="9" xfId="0" applyFont="1" applyFill="1" applyBorder="1" applyAlignment="1" applyProtection="1">
      <alignment horizontal="center" vertical="top" wrapText="1"/>
    </xf>
    <xf numFmtId="0" fontId="9" fillId="6" borderId="4" xfId="0" applyFont="1" applyFill="1" applyBorder="1" applyAlignment="1" applyProtection="1">
      <alignment horizontal="center" vertical="top" wrapText="1"/>
    </xf>
    <xf numFmtId="0" fontId="9" fillId="7" borderId="12" xfId="0" applyFont="1" applyFill="1" applyBorder="1" applyAlignment="1" applyProtection="1">
      <alignment horizontal="center" vertical="top" wrapText="1"/>
    </xf>
    <xf numFmtId="0" fontId="9" fillId="7" borderId="4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8" xfId="0" applyFont="1" applyFill="1" applyBorder="1" applyAlignment="1" applyProtection="1">
      <alignment horizontal="center" vertical="top" wrapText="1"/>
    </xf>
    <xf numFmtId="0" fontId="9" fillId="9" borderId="1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Border="1" applyAlignment="1" applyProtection="1">
      <alignment horizontal="center" vertical="center" wrapText="1"/>
      <protection locked="0"/>
    </xf>
    <xf numFmtId="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9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9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</xf>
    <xf numFmtId="2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9" fontId="5" fillId="1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 wrapText="1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/>
    <xf numFmtId="0" fontId="13" fillId="0" borderId="0" xfId="0" applyFont="1" applyAlignment="1" applyProtection="1">
      <alignment wrapText="1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wrapText="1"/>
    </xf>
    <xf numFmtId="2" fontId="3" fillId="0" borderId="29" xfId="0" applyNumberFormat="1" applyFont="1" applyBorder="1" applyAlignment="1" applyProtection="1">
      <alignment horizontal="center" vertical="center"/>
    </xf>
    <xf numFmtId="2" fontId="3" fillId="0" borderId="30" xfId="0" applyNumberFormat="1" applyFont="1" applyBorder="1" applyAlignment="1" applyProtection="1">
      <alignment horizontal="center" vertical="center"/>
    </xf>
    <xf numFmtId="2" fontId="3" fillId="0" borderId="3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5" fillId="0" borderId="0" xfId="0" applyFont="1" applyBorder="1" applyAlignment="1" applyProtection="1"/>
    <xf numFmtId="0" fontId="0" fillId="2" borderId="1" xfId="0" applyFill="1" applyBorder="1" applyProtection="1"/>
    <xf numFmtId="0" fontId="3" fillId="2" borderId="2" xfId="0" applyFont="1" applyFill="1" applyBorder="1" applyAlignment="1" applyProtection="1">
      <alignment horizontal="left" vertical="center"/>
    </xf>
    <xf numFmtId="0" fontId="0" fillId="4" borderId="1" xfId="0" applyFill="1" applyBorder="1" applyProtection="1"/>
    <xf numFmtId="0" fontId="5" fillId="5" borderId="33" xfId="0" applyFont="1" applyFill="1" applyBorder="1" applyAlignment="1" applyProtection="1">
      <alignment horizontal="center"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top" wrapText="1"/>
    </xf>
    <xf numFmtId="0" fontId="9" fillId="6" borderId="34" xfId="0" applyFont="1" applyFill="1" applyBorder="1" applyAlignment="1" applyProtection="1">
      <alignment horizontal="center" vertical="top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9" fontId="5" fillId="4" borderId="19" xfId="0" applyNumberFormat="1" applyFont="1" applyFill="1" applyBorder="1" applyAlignment="1" applyProtection="1">
      <alignment horizontal="center" vertical="center" wrapText="1"/>
    </xf>
    <xf numFmtId="2" fontId="5" fillId="2" borderId="37" xfId="0" applyNumberFormat="1" applyFont="1" applyFill="1" applyBorder="1" applyAlignment="1" applyProtection="1">
      <alignment horizontal="center" vertical="center" wrapText="1"/>
    </xf>
    <xf numFmtId="2" fontId="5" fillId="2" borderId="1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/>
    <xf numFmtId="0" fontId="9" fillId="5" borderId="3" xfId="0" applyFont="1" applyFill="1" applyBorder="1" applyAlignment="1" applyProtection="1">
      <alignment horizontal="left" vertical="center" wrapText="1" indent="1"/>
    </xf>
    <xf numFmtId="0" fontId="9" fillId="6" borderId="12" xfId="0" applyFont="1" applyFill="1" applyBorder="1" applyAlignment="1" applyProtection="1">
      <alignment horizontal="left" vertical="center" wrapText="1" indent="1"/>
    </xf>
    <xf numFmtId="0" fontId="9" fillId="6" borderId="34" xfId="0" applyFont="1" applyFill="1" applyBorder="1" applyAlignment="1" applyProtection="1">
      <alignment horizontal="left" vertical="center" wrapText="1" indent="1"/>
    </xf>
    <xf numFmtId="0" fontId="9" fillId="6" borderId="4" xfId="0" applyFont="1" applyFill="1" applyBorder="1" applyAlignment="1" applyProtection="1">
      <alignment horizontal="left" vertical="center" wrapText="1" inden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left" vertical="center" wrapText="1"/>
    </xf>
    <xf numFmtId="9" fontId="5" fillId="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6" fillId="0" borderId="0" xfId="0" applyFont="1" applyAlignment="1" applyProtection="1"/>
    <xf numFmtId="0" fontId="10" fillId="0" borderId="13" xfId="0" applyFont="1" applyBorder="1" applyAlignment="1" applyProtection="1">
      <alignment horizontal="left" wrapText="1"/>
    </xf>
    <xf numFmtId="0" fontId="10" fillId="0" borderId="38" xfId="0" applyFont="1" applyBorder="1" applyAlignment="1" applyProtection="1">
      <alignment horizontal="left" wrapText="1"/>
    </xf>
    <xf numFmtId="0" fontId="10" fillId="0" borderId="19" xfId="0" applyFont="1" applyBorder="1" applyAlignment="1" applyProtection="1">
      <alignment horizontal="left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left"/>
    </xf>
    <xf numFmtId="2" fontId="0" fillId="0" borderId="0" xfId="0" applyNumberFormat="1" applyAlignment="1" applyProtection="1">
      <alignment wrapText="1"/>
    </xf>
    <xf numFmtId="0" fontId="4" fillId="0" borderId="0" xfId="0" applyFont="1" applyBorder="1" applyAlignment="1" applyProtection="1">
      <alignment horizontal="center" textRotation="90"/>
    </xf>
    <xf numFmtId="0" fontId="4" fillId="4" borderId="39" xfId="0" applyFont="1" applyFill="1" applyBorder="1" applyAlignment="1" applyProtection="1">
      <alignment horizontal="center" textRotation="90" wrapText="1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/>
    </xf>
    <xf numFmtId="2" fontId="4" fillId="4" borderId="40" xfId="0" applyNumberFormat="1" applyFont="1" applyFill="1" applyBorder="1" applyAlignment="1" applyProtection="1">
      <alignment horizontal="center"/>
    </xf>
    <xf numFmtId="9" fontId="0" fillId="0" borderId="0" xfId="2" applyFont="1" applyAlignment="1">
      <alignment horizontal="left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2" fontId="4" fillId="11" borderId="42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textRotation="90"/>
    </xf>
    <xf numFmtId="2" fontId="0" fillId="0" borderId="0" xfId="0" applyNumberFormat="1" applyAlignment="1" applyProtection="1">
      <alignment horizontal="center"/>
    </xf>
    <xf numFmtId="0" fontId="4" fillId="11" borderId="4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45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Rampspecifiek</a:t>
            </a:r>
            <a:r>
              <a:rPr lang="nl-BE" baseline="0"/>
              <a:t> relatief ziekenhuisrisico</a:t>
            </a:r>
            <a:endParaRPr lang="nl-BE"/>
          </a:p>
        </c:rich>
      </c:tx>
      <c:layout>
        <c:manualLayout>
          <c:xMode val="edge"/>
          <c:yMode val="edge"/>
          <c:x val="0.254676258992805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4100719424461"/>
          <c:y val="0.22435967660655989"/>
          <c:w val="0.84892086330935257"/>
          <c:h val="0.6282070944983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4"/>
              <c:pt idx="0">
                <c:v>Natuurlijk</c:v>
              </c:pt>
              <c:pt idx="1">
                <c:v>Technologisch</c:v>
              </c:pt>
              <c:pt idx="2">
                <c:v>Menselijk</c:v>
              </c:pt>
              <c:pt idx="3">
                <c:v>Gevaarlijke stoffen</c:v>
              </c:pt>
            </c:strLit>
          </c:cat>
          <c:val>
            <c:numLit>
              <c:formatCode>General</c:formatCode>
              <c:ptCount val="4"/>
              <c:pt idx="0">
                <c:v>0.18664359861591698</c:v>
              </c:pt>
              <c:pt idx="1">
                <c:v>0.204362962962963</c:v>
              </c:pt>
              <c:pt idx="2">
                <c:v>0.20927335640138406</c:v>
              </c:pt>
              <c:pt idx="3">
                <c:v>0.23621399176954735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1295232"/>
        <c:axId val="121296768"/>
      </c:barChart>
      <c:catAx>
        <c:axId val="121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212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Relatieve bedreiging</a:t>
                </a:r>
              </a:p>
            </c:rich>
          </c:tx>
          <c:layout>
            <c:manualLayout>
              <c:xMode val="edge"/>
              <c:yMode val="edge"/>
              <c:x val="4.60431654676259E-2"/>
              <c:y val="0.27243690692509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21295232"/>
        <c:crosses val="autoZero"/>
        <c:crossBetween val="between"/>
        <c:minorUnit val="0.0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Waarschijnlijkheid en ernst</a:t>
            </a:r>
          </a:p>
        </c:rich>
      </c:tx>
      <c:layout>
        <c:manualLayout>
          <c:xMode val="edge"/>
          <c:yMode val="edge"/>
          <c:x val="0.22589928057553957"/>
          <c:y val="3.594771241830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021582733813"/>
          <c:y val="0.21241897856342729"/>
          <c:w val="0.85611510791366907"/>
          <c:h val="0.647060888547055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2"/>
              <c:pt idx="0">
                <c:v>Waarschijnlijkheid</c:v>
              </c:pt>
              <c:pt idx="1">
                <c:v>Ernst</c:v>
              </c:pt>
            </c:strLit>
          </c:cat>
          <c:val>
            <c:numLit>
              <c:formatCode>General</c:formatCode>
              <c:ptCount val="2"/>
              <c:pt idx="0">
                <c:v>0.3487179487179487</c:v>
              </c:pt>
              <c:pt idx="1">
                <c:v>0.62393162393162394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751616"/>
        <c:axId val="122773888"/>
      </c:barChart>
      <c:catAx>
        <c:axId val="1227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2277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7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Relatieve bedreiging</a:t>
                </a:r>
              </a:p>
            </c:rich>
          </c:tx>
          <c:layout>
            <c:manualLayout>
              <c:xMode val="edge"/>
              <c:yMode val="edge"/>
              <c:x val="4.7482014388489209E-2"/>
              <c:y val="0.30065462405434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22751616"/>
        <c:crosses val="autoZero"/>
        <c:crossBetween val="between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95250</xdr:rowOff>
    </xdr:from>
    <xdr:to>
      <xdr:col>6</xdr:col>
      <xdr:colOff>542925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152400</xdr:rowOff>
    </xdr:from>
    <xdr:to>
      <xdr:col>6</xdr:col>
      <xdr:colOff>542925</xdr:colOff>
      <xdr:row>41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defaultRowHeight="15" x14ac:dyDescent="0.25"/>
  <cols>
    <col min="1" max="1" width="9.140625" style="1"/>
  </cols>
  <sheetData>
    <row r="1" spans="1:3" ht="15.75" x14ac:dyDescent="0.25">
      <c r="A1" s="2" t="s">
        <v>0</v>
      </c>
      <c r="B1" s="3"/>
      <c r="C1" s="3"/>
    </row>
    <row r="2" spans="1:3" x14ac:dyDescent="0.25">
      <c r="A2" s="1">
        <v>5</v>
      </c>
    </row>
    <row r="3" spans="1:3" ht="15.75" x14ac:dyDescent="0.25">
      <c r="A3" s="2" t="s">
        <v>1</v>
      </c>
    </row>
    <row r="4" spans="1:3" x14ac:dyDescent="0.25">
      <c r="A4" s="148">
        <v>0.33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Zeros="0" view="pageBreakPreview" zoomScaleNormal="100" zoomScaleSheetLayoutView="100" workbookViewId="0">
      <selection activeCell="D27" sqref="D27"/>
    </sheetView>
  </sheetViews>
  <sheetFormatPr defaultRowHeight="15" x14ac:dyDescent="0.25"/>
  <cols>
    <col min="1" max="1" width="26.5703125" style="5" bestFit="1" customWidth="1"/>
    <col min="2" max="2" width="10.5703125" style="5" bestFit="1" customWidth="1"/>
    <col min="3" max="3" width="11.140625" style="5" bestFit="1" customWidth="1"/>
    <col min="4" max="4" width="10.5703125" style="5" bestFit="1" customWidth="1"/>
    <col min="5" max="5" width="12.28515625" style="5" bestFit="1" customWidth="1"/>
    <col min="6" max="7" width="10.28515625" style="5" bestFit="1" customWidth="1"/>
    <col min="8" max="8" width="10.85546875" style="5" bestFit="1" customWidth="1"/>
    <col min="9" max="9" width="2" style="5" bestFit="1" customWidth="1"/>
    <col min="10" max="10" width="9.7109375" style="5" bestFit="1" customWidth="1"/>
    <col min="11" max="11" width="7" style="5" bestFit="1" customWidth="1"/>
    <col min="12" max="12" width="6" style="5" customWidth="1"/>
    <col min="13" max="13" width="4.85546875" style="5" customWidth="1"/>
    <col min="14" max="14" width="5" style="5" customWidth="1"/>
    <col min="15" max="15" width="10.7109375" style="5" bestFit="1" customWidth="1"/>
    <col min="16" max="16384" width="9.140625" style="5"/>
  </cols>
  <sheetData>
    <row r="1" spans="1:11" ht="15.75" x14ac:dyDescent="0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thickBot="1" x14ac:dyDescent="0.3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8"/>
      <c r="B3" s="9"/>
      <c r="C3" s="10" t="s">
        <v>4</v>
      </c>
      <c r="D3" s="11"/>
      <c r="E3" s="12"/>
      <c r="F3" s="11"/>
      <c r="G3" s="13"/>
      <c r="H3" s="12"/>
      <c r="I3" s="14"/>
      <c r="J3" s="15"/>
      <c r="K3" s="15"/>
    </row>
    <row r="4" spans="1:11" s="26" customFormat="1" ht="24.75" thickBot="1" x14ac:dyDescent="0.25">
      <c r="A4" s="16" t="s">
        <v>5</v>
      </c>
      <c r="B4" s="17" t="s">
        <v>6</v>
      </c>
      <c r="C4" s="18" t="s">
        <v>7</v>
      </c>
      <c r="D4" s="19" t="s">
        <v>8</v>
      </c>
      <c r="E4" s="20" t="s">
        <v>9</v>
      </c>
      <c r="F4" s="21" t="s">
        <v>10</v>
      </c>
      <c r="G4" s="22" t="s">
        <v>11</v>
      </c>
      <c r="H4" s="23" t="s">
        <v>12</v>
      </c>
      <c r="I4" s="24"/>
      <c r="J4" s="25" t="s">
        <v>13</v>
      </c>
      <c r="K4" s="25" t="s">
        <v>13</v>
      </c>
    </row>
    <row r="5" spans="1:11" s="37" customFormat="1" ht="34.5" thickBot="1" x14ac:dyDescent="0.3">
      <c r="A5" s="27"/>
      <c r="B5" s="28" t="s">
        <v>14</v>
      </c>
      <c r="C5" s="29" t="s">
        <v>15</v>
      </c>
      <c r="D5" s="30" t="s">
        <v>16</v>
      </c>
      <c r="E5" s="31" t="s">
        <v>17</v>
      </c>
      <c r="F5" s="32" t="s">
        <v>18</v>
      </c>
      <c r="G5" s="33" t="s">
        <v>19</v>
      </c>
      <c r="H5" s="34" t="s">
        <v>20</v>
      </c>
      <c r="I5" s="35"/>
      <c r="J5" s="36" t="s">
        <v>21</v>
      </c>
      <c r="K5" s="36" t="s">
        <v>22</v>
      </c>
    </row>
    <row r="6" spans="1:11" s="48" customFormat="1" ht="63.75" thickBot="1" x14ac:dyDescent="0.3">
      <c r="A6" s="38" t="s">
        <v>23</v>
      </c>
      <c r="B6" s="39" t="s">
        <v>120</v>
      </c>
      <c r="C6" s="40" t="s">
        <v>24</v>
      </c>
      <c r="D6" s="41" t="str">
        <f>+C6</f>
        <v>1 = Zeer laag
2= Laag
3 = Matig
4 = Hoog
5 = Zeer hoog</v>
      </c>
      <c r="E6" s="42" t="str">
        <f>+D6</f>
        <v>1 = Zeer laag
2= Laag
3 = Matig
4 = Hoog
5 = Zeer hoog</v>
      </c>
      <c r="F6" s="43" t="s">
        <v>25</v>
      </c>
      <c r="G6" s="44" t="str">
        <f>+F6</f>
        <v>1 = Zeer hoog
2 = Hoog
3 = Matig
4 = Laag
5 = Zeer laag</v>
      </c>
      <c r="H6" s="45" t="str">
        <f>+G6</f>
        <v>1 = Zeer hoog
2 = Hoog
3 = Matig
4 = Laag
5 = Zeer laag</v>
      </c>
      <c r="I6" s="46"/>
      <c r="J6" s="47" t="s">
        <v>26</v>
      </c>
      <c r="K6" s="47" t="s">
        <v>26</v>
      </c>
    </row>
    <row r="7" spans="1:11" s="58" customFormat="1" ht="12.75" x14ac:dyDescent="0.2">
      <c r="A7" s="49" t="s">
        <v>27</v>
      </c>
      <c r="B7" s="50">
        <v>2</v>
      </c>
      <c r="C7" s="50">
        <v>4</v>
      </c>
      <c r="D7" s="51">
        <v>1</v>
      </c>
      <c r="E7" s="52">
        <v>3</v>
      </c>
      <c r="F7" s="51">
        <v>4</v>
      </c>
      <c r="G7" s="53">
        <v>2</v>
      </c>
      <c r="H7" s="54">
        <v>3</v>
      </c>
      <c r="I7" s="55">
        <f t="shared" ref="I7" si="0">_xlfn.CEILING.PRECISE((C7+D7+E7+F7+G7+H7)/(COUNTA(C7:H7)),1)</f>
        <v>3</v>
      </c>
      <c r="J7" s="56">
        <f>(B7/5)*((C7+D7+E7+F7+G7+H7)/(COUNTA(C7:H7)*Criteria!$A$2))</f>
        <v>0.22666666666666668</v>
      </c>
      <c r="K7" s="57">
        <f t="shared" ref="K7:K23" si="1">IF(AND(B7=1,I7=1),1,IF(AND(B7=1,I7=2),1,IF(AND(B7=1,I7=3),1,IF(AND(B7=1,I7=4),2,IF(AND(B7=1,I7=5),3,IF(AND(B7=2,I7=1),1,IF(AND(B7=2,I7=2),1,IF(AND(B7=2,I7=3),2,IF(AND(B7=2,I7=4),3,IF(AND(B7=2,I7=5),4,IF(AND(B7=3,I7=1),1,IF(AND(B7=3,I7=2),2,IF(AND(B7=3,I7=3),3,IF(AND(B7=3,I7=4),4,IF(AND(B7=3,I7=5),4,IF(AND(B7=4,I7=1),2,IF(AND(B7=4,I7=2),3,IF(AND(B7=4,I7=3),3,IF(AND(B7=4,I7=4),4,IF(AND(B7=4,I7=5),4,IF(AND(B7=5,I7=1),3,IF(AND(B7=5,I7=2),3,IF(AND(B7=5,I7=3),4,IF(AND(B7=5,I7=4),4,IF(AND(B7=5,I7=5),4)))))))))))))))))))))))))</f>
        <v>2</v>
      </c>
    </row>
    <row r="8" spans="1:11" s="58" customFormat="1" ht="12.75" x14ac:dyDescent="0.2">
      <c r="A8" s="59" t="s">
        <v>28</v>
      </c>
      <c r="B8" s="60">
        <v>3</v>
      </c>
      <c r="C8" s="60">
        <v>2</v>
      </c>
      <c r="D8" s="61">
        <v>2</v>
      </c>
      <c r="E8" s="62">
        <v>1</v>
      </c>
      <c r="F8" s="61">
        <v>2</v>
      </c>
      <c r="G8" s="63">
        <v>2</v>
      </c>
      <c r="H8" s="64">
        <v>5</v>
      </c>
      <c r="I8" s="65">
        <f>_xlfn.CEILING.PRECISE((C8+D8+E8+F8+G8+H8)/(COUNTA(C8:H8)),1)</f>
        <v>3</v>
      </c>
      <c r="J8" s="66">
        <f>(B8/5)*((C8+D8+E8+F8+G8+H8)/(COUNTA(C8:H8)*Criteria!$A$2))</f>
        <v>0.27999999999999997</v>
      </c>
      <c r="K8" s="67">
        <f t="shared" si="1"/>
        <v>3</v>
      </c>
    </row>
    <row r="9" spans="1:11" s="58" customFormat="1" ht="12.75" x14ac:dyDescent="0.2">
      <c r="A9" s="59" t="s">
        <v>29</v>
      </c>
      <c r="B9" s="60">
        <v>2</v>
      </c>
      <c r="C9" s="60">
        <v>1</v>
      </c>
      <c r="D9" s="61">
        <v>1</v>
      </c>
      <c r="E9" s="62">
        <v>1</v>
      </c>
      <c r="F9" s="61">
        <v>2</v>
      </c>
      <c r="G9" s="63">
        <v>2</v>
      </c>
      <c r="H9" s="64">
        <v>5</v>
      </c>
      <c r="I9" s="65">
        <f t="shared" ref="I9:I23" si="2">_xlfn.CEILING.PRECISE((C9+D9+E9+F9+G9+H9)/(COUNTA(C9:H9)),1)</f>
        <v>2</v>
      </c>
      <c r="J9" s="66">
        <f>(B9/5)*((C9+D9+E9+F9+G9+H9)/(COUNTA(C9:H9)*Criteria!$A$2))</f>
        <v>0.16000000000000003</v>
      </c>
      <c r="K9" s="67">
        <f t="shared" si="1"/>
        <v>1</v>
      </c>
    </row>
    <row r="10" spans="1:11" s="58" customFormat="1" ht="12.75" x14ac:dyDescent="0.2">
      <c r="A10" s="59" t="s">
        <v>30</v>
      </c>
      <c r="B10" s="60">
        <v>1</v>
      </c>
      <c r="C10" s="60">
        <v>1</v>
      </c>
      <c r="D10" s="61">
        <v>1</v>
      </c>
      <c r="E10" s="62">
        <v>1</v>
      </c>
      <c r="F10" s="61">
        <v>5</v>
      </c>
      <c r="G10" s="63">
        <v>5</v>
      </c>
      <c r="H10" s="64">
        <v>5</v>
      </c>
      <c r="I10" s="65">
        <f t="shared" si="2"/>
        <v>3</v>
      </c>
      <c r="J10" s="66">
        <f>(B10/5)*((C10+D10+E10+F10+G10+H10)/(COUNTA(C10:H10)*Criteria!$A$2))</f>
        <v>0.12</v>
      </c>
      <c r="K10" s="67">
        <f t="shared" si="1"/>
        <v>1</v>
      </c>
    </row>
    <row r="11" spans="1:11" s="58" customFormat="1" ht="12.75" x14ac:dyDescent="0.2">
      <c r="A11" s="59" t="s">
        <v>31</v>
      </c>
      <c r="B11" s="60">
        <v>3</v>
      </c>
      <c r="C11" s="60">
        <v>1</v>
      </c>
      <c r="D11" s="61">
        <v>1</v>
      </c>
      <c r="E11" s="62">
        <v>1</v>
      </c>
      <c r="F11" s="61">
        <v>3</v>
      </c>
      <c r="G11" s="63">
        <v>3</v>
      </c>
      <c r="H11" s="64">
        <v>5</v>
      </c>
      <c r="I11" s="65">
        <f t="shared" si="2"/>
        <v>3</v>
      </c>
      <c r="J11" s="66">
        <f>(B11/5)*((C11+D11+E11+F11+G11+H11)/(COUNTA(C11:H11)*Criteria!$A$2))</f>
        <v>0.27999999999999997</v>
      </c>
      <c r="K11" s="67">
        <f t="shared" si="1"/>
        <v>3</v>
      </c>
    </row>
    <row r="12" spans="1:11" s="58" customFormat="1" ht="12.75" x14ac:dyDescent="0.2">
      <c r="A12" s="59" t="s">
        <v>32</v>
      </c>
      <c r="B12" s="60">
        <v>3</v>
      </c>
      <c r="C12" s="60">
        <v>1</v>
      </c>
      <c r="D12" s="61">
        <v>1</v>
      </c>
      <c r="E12" s="62">
        <v>1</v>
      </c>
      <c r="F12" s="61">
        <v>3</v>
      </c>
      <c r="G12" s="63">
        <v>3</v>
      </c>
      <c r="H12" s="64">
        <v>5</v>
      </c>
      <c r="I12" s="65">
        <f t="shared" si="2"/>
        <v>3</v>
      </c>
      <c r="J12" s="66">
        <f>(B12/5)*((C12+D12+E12+F12+G12+H12)/(COUNTA(C12:H12)*Criteria!$A$2))</f>
        <v>0.27999999999999997</v>
      </c>
      <c r="K12" s="67">
        <f t="shared" si="1"/>
        <v>3</v>
      </c>
    </row>
    <row r="13" spans="1:11" s="58" customFormat="1" ht="12.75" x14ac:dyDescent="0.2">
      <c r="A13" s="59" t="s">
        <v>33</v>
      </c>
      <c r="B13" s="60">
        <v>2</v>
      </c>
      <c r="C13" s="60">
        <v>1</v>
      </c>
      <c r="D13" s="61">
        <v>1</v>
      </c>
      <c r="E13" s="62">
        <v>1</v>
      </c>
      <c r="F13" s="61">
        <v>5</v>
      </c>
      <c r="G13" s="63">
        <v>5</v>
      </c>
      <c r="H13" s="64">
        <v>5</v>
      </c>
      <c r="I13" s="65">
        <f t="shared" si="2"/>
        <v>3</v>
      </c>
      <c r="J13" s="66">
        <f>(B13/5)*((C13+D13+E13+F13+G13+H13)/(COUNTA(C13:H13)*Criteria!$A$2))</f>
        <v>0.24</v>
      </c>
      <c r="K13" s="67">
        <f t="shared" si="1"/>
        <v>2</v>
      </c>
    </row>
    <row r="14" spans="1:11" s="58" customFormat="1" ht="12.75" x14ac:dyDescent="0.2">
      <c r="A14" s="59" t="s">
        <v>34</v>
      </c>
      <c r="B14" s="60">
        <v>3</v>
      </c>
      <c r="C14" s="60">
        <v>1</v>
      </c>
      <c r="D14" s="61">
        <v>2</v>
      </c>
      <c r="E14" s="62">
        <v>1</v>
      </c>
      <c r="F14" s="61">
        <v>4</v>
      </c>
      <c r="G14" s="63">
        <v>4</v>
      </c>
      <c r="H14" s="64">
        <v>2</v>
      </c>
      <c r="I14" s="65">
        <f t="shared" si="2"/>
        <v>3</v>
      </c>
      <c r="J14" s="66">
        <f>(B14/5)*((C14+D14+E14+F14+G14+H14)/(COUNTA(C14:H14)*Criteria!$A$2))</f>
        <v>0.27999999999999997</v>
      </c>
      <c r="K14" s="67">
        <f t="shared" si="1"/>
        <v>3</v>
      </c>
    </row>
    <row r="15" spans="1:11" s="58" customFormat="1" ht="12.75" x14ac:dyDescent="0.2">
      <c r="A15" s="59" t="s">
        <v>35</v>
      </c>
      <c r="B15" s="60">
        <v>2</v>
      </c>
      <c r="C15" s="60">
        <v>1</v>
      </c>
      <c r="D15" s="61">
        <v>2</v>
      </c>
      <c r="E15" s="62">
        <v>1</v>
      </c>
      <c r="F15" s="61">
        <v>4</v>
      </c>
      <c r="G15" s="63">
        <v>4</v>
      </c>
      <c r="H15" s="64">
        <v>2</v>
      </c>
      <c r="I15" s="65">
        <f t="shared" si="2"/>
        <v>3</v>
      </c>
      <c r="J15" s="66">
        <f>(B15/5)*((C15+D15+E15+F15+G15+H15)/(COUNTA(C15:H15)*Criteria!$A$2))</f>
        <v>0.18666666666666668</v>
      </c>
      <c r="K15" s="67">
        <f t="shared" si="1"/>
        <v>2</v>
      </c>
    </row>
    <row r="16" spans="1:11" s="58" customFormat="1" ht="12.75" x14ac:dyDescent="0.2">
      <c r="A16" s="59" t="s">
        <v>36</v>
      </c>
      <c r="B16" s="60">
        <v>1</v>
      </c>
      <c r="C16" s="60">
        <v>1</v>
      </c>
      <c r="D16" s="61">
        <v>1</v>
      </c>
      <c r="E16" s="62">
        <v>1</v>
      </c>
      <c r="F16" s="61">
        <v>5</v>
      </c>
      <c r="G16" s="63">
        <v>5</v>
      </c>
      <c r="H16" s="64">
        <v>5</v>
      </c>
      <c r="I16" s="65">
        <f t="shared" si="2"/>
        <v>3</v>
      </c>
      <c r="J16" s="66">
        <f>(B16/5)*((C16+D16+E16+F16+G16+H16)/(COUNTA(C16:H16)*Criteria!$A$2))</f>
        <v>0.12</v>
      </c>
      <c r="K16" s="67">
        <f t="shared" si="1"/>
        <v>1</v>
      </c>
    </row>
    <row r="17" spans="1:11" s="58" customFormat="1" ht="12.75" x14ac:dyDescent="0.2">
      <c r="A17" s="59" t="s">
        <v>37</v>
      </c>
      <c r="B17" s="60">
        <v>1</v>
      </c>
      <c r="C17" s="60">
        <v>1</v>
      </c>
      <c r="D17" s="61">
        <v>1</v>
      </c>
      <c r="E17" s="62">
        <v>1</v>
      </c>
      <c r="F17" s="61">
        <v>5</v>
      </c>
      <c r="G17" s="63">
        <v>5</v>
      </c>
      <c r="H17" s="64">
        <v>5</v>
      </c>
      <c r="I17" s="65">
        <f t="shared" si="2"/>
        <v>3</v>
      </c>
      <c r="J17" s="66">
        <f>(B17/5)*((C17+D17+E17+F17+G17+H17)/(COUNTA(C17:H17)*Criteria!$A$2))</f>
        <v>0.12</v>
      </c>
      <c r="K17" s="67">
        <f t="shared" si="1"/>
        <v>1</v>
      </c>
    </row>
    <row r="18" spans="1:11" s="58" customFormat="1" ht="12.75" x14ac:dyDescent="0.2">
      <c r="A18" s="59" t="s">
        <v>38</v>
      </c>
      <c r="B18" s="60">
        <v>1</v>
      </c>
      <c r="C18" s="60">
        <v>1</v>
      </c>
      <c r="D18" s="61">
        <v>1</v>
      </c>
      <c r="E18" s="62">
        <v>1</v>
      </c>
      <c r="F18" s="61">
        <v>5</v>
      </c>
      <c r="G18" s="63">
        <v>5</v>
      </c>
      <c r="H18" s="64">
        <v>5</v>
      </c>
      <c r="I18" s="65">
        <f t="shared" si="2"/>
        <v>3</v>
      </c>
      <c r="J18" s="66">
        <f>(B18/5)*((C18+D18+E18+F18+G18+H18)/(COUNTA(C18:H18)*Criteria!$A$2))</f>
        <v>0.12</v>
      </c>
      <c r="K18" s="67">
        <f t="shared" si="1"/>
        <v>1</v>
      </c>
    </row>
    <row r="19" spans="1:11" s="58" customFormat="1" ht="12.75" x14ac:dyDescent="0.2">
      <c r="A19" s="59" t="s">
        <v>39</v>
      </c>
      <c r="B19" s="60">
        <v>1</v>
      </c>
      <c r="C19" s="60">
        <v>1</v>
      </c>
      <c r="D19" s="61">
        <v>1</v>
      </c>
      <c r="E19" s="62">
        <v>1</v>
      </c>
      <c r="F19" s="61">
        <v>5</v>
      </c>
      <c r="G19" s="63">
        <v>5</v>
      </c>
      <c r="H19" s="64">
        <v>5</v>
      </c>
      <c r="I19" s="65">
        <f t="shared" si="2"/>
        <v>3</v>
      </c>
      <c r="J19" s="66">
        <f>(B19/5)*((C19+D19+E19+F19+G19+H19)/(COUNTA(C19:H19)*Criteria!$A$2))</f>
        <v>0.12</v>
      </c>
      <c r="K19" s="67">
        <f t="shared" si="1"/>
        <v>1</v>
      </c>
    </row>
    <row r="20" spans="1:11" s="58" customFormat="1" ht="12.75" x14ac:dyDescent="0.2">
      <c r="A20" s="59" t="s">
        <v>40</v>
      </c>
      <c r="B20" s="60">
        <v>1</v>
      </c>
      <c r="C20" s="60">
        <v>1</v>
      </c>
      <c r="D20" s="61">
        <v>1</v>
      </c>
      <c r="E20" s="62">
        <v>1</v>
      </c>
      <c r="F20" s="61">
        <v>5</v>
      </c>
      <c r="G20" s="63">
        <v>5</v>
      </c>
      <c r="H20" s="64">
        <v>5</v>
      </c>
      <c r="I20" s="65">
        <f t="shared" si="2"/>
        <v>3</v>
      </c>
      <c r="J20" s="66">
        <f>(B20/5)*((C20+D20+E20+F20+G20+H20)/(COUNTA(C20:H20)*Criteria!$A$2))</f>
        <v>0.12</v>
      </c>
      <c r="K20" s="67">
        <f t="shared" si="1"/>
        <v>1</v>
      </c>
    </row>
    <row r="21" spans="1:11" s="58" customFormat="1" ht="12.75" x14ac:dyDescent="0.2">
      <c r="A21" s="59" t="s">
        <v>41</v>
      </c>
      <c r="B21" s="60">
        <v>1</v>
      </c>
      <c r="C21" s="60">
        <v>1</v>
      </c>
      <c r="D21" s="61">
        <v>1</v>
      </c>
      <c r="E21" s="62">
        <v>1</v>
      </c>
      <c r="F21" s="61">
        <v>5</v>
      </c>
      <c r="G21" s="63">
        <v>5</v>
      </c>
      <c r="H21" s="64">
        <v>5</v>
      </c>
      <c r="I21" s="65">
        <f t="shared" si="2"/>
        <v>3</v>
      </c>
      <c r="J21" s="66">
        <f>(B21/5)*((C21+D21+E21+F21+G21+H21)/(COUNTA(C21:H21)*Criteria!$A$2))</f>
        <v>0.12</v>
      </c>
      <c r="K21" s="67">
        <f t="shared" si="1"/>
        <v>1</v>
      </c>
    </row>
    <row r="22" spans="1:11" s="58" customFormat="1" ht="12.75" x14ac:dyDescent="0.2">
      <c r="A22" s="59" t="s">
        <v>42</v>
      </c>
      <c r="B22" s="60">
        <v>1</v>
      </c>
      <c r="C22" s="60">
        <v>1</v>
      </c>
      <c r="D22" s="61">
        <v>1</v>
      </c>
      <c r="E22" s="62">
        <v>1</v>
      </c>
      <c r="F22" s="61">
        <v>5</v>
      </c>
      <c r="G22" s="63">
        <v>5</v>
      </c>
      <c r="H22" s="64">
        <v>5</v>
      </c>
      <c r="I22" s="65">
        <f t="shared" si="2"/>
        <v>3</v>
      </c>
      <c r="J22" s="66">
        <f>(B22/5)*((C22+D22+E22+F22+G22+H22)/(COUNTA(C22:H22)*Criteria!$A$2))</f>
        <v>0.12</v>
      </c>
      <c r="K22" s="67">
        <f t="shared" si="1"/>
        <v>1</v>
      </c>
    </row>
    <row r="23" spans="1:11" s="58" customFormat="1" ht="13.5" thickBot="1" x14ac:dyDescent="0.25">
      <c r="A23" s="59" t="s">
        <v>43</v>
      </c>
      <c r="B23" s="60">
        <v>1</v>
      </c>
      <c r="C23" s="60">
        <v>1</v>
      </c>
      <c r="D23" s="61">
        <v>1</v>
      </c>
      <c r="E23" s="62">
        <v>1</v>
      </c>
      <c r="F23" s="61">
        <v>5</v>
      </c>
      <c r="G23" s="63">
        <v>5</v>
      </c>
      <c r="H23" s="64">
        <v>5</v>
      </c>
      <c r="I23" s="68">
        <f t="shared" si="2"/>
        <v>3</v>
      </c>
      <c r="J23" s="69">
        <f>(B23/5)*((C23+D23+E23+F23+G23+H23)/(COUNTA(C23:H23)*Criteria!$A$2))</f>
        <v>0.12</v>
      </c>
      <c r="K23" s="70">
        <f t="shared" si="1"/>
        <v>1</v>
      </c>
    </row>
    <row r="24" spans="1:11" s="79" customFormat="1" ht="15.75" thickBot="1" x14ac:dyDescent="0.3">
      <c r="A24" s="71" t="s">
        <v>44</v>
      </c>
      <c r="B24" s="72">
        <f>AVERAGE(B7:B23)</f>
        <v>1.7058823529411764</v>
      </c>
      <c r="C24" s="72">
        <f t="shared" ref="C24:H24" si="3">AVERAGE(C7:C23)</f>
        <v>1.2352941176470589</v>
      </c>
      <c r="D24" s="73">
        <f t="shared" si="3"/>
        <v>1.1764705882352942</v>
      </c>
      <c r="E24" s="74">
        <f t="shared" si="3"/>
        <v>1.1176470588235294</v>
      </c>
      <c r="F24" s="72">
        <f t="shared" si="3"/>
        <v>4.2352941176470589</v>
      </c>
      <c r="G24" s="73">
        <f t="shared" si="3"/>
        <v>4.117647058823529</v>
      </c>
      <c r="H24" s="75">
        <f t="shared" si="3"/>
        <v>4.5294117647058822</v>
      </c>
      <c r="I24" s="76"/>
      <c r="J24" s="77">
        <f>C27</f>
        <v>0.18664359861591698</v>
      </c>
      <c r="K24" s="78"/>
    </row>
    <row r="25" spans="1:11" s="83" customFormat="1" ht="12.75" x14ac:dyDescent="0.2">
      <c r="A25" s="80" t="s">
        <v>45</v>
      </c>
      <c r="B25" s="81"/>
      <c r="C25" s="81"/>
      <c r="D25" s="81"/>
      <c r="E25" s="81"/>
      <c r="F25" s="81"/>
      <c r="G25" s="81"/>
      <c r="H25" s="82"/>
      <c r="I25" s="82"/>
      <c r="J25" s="78"/>
      <c r="K25" s="78"/>
    </row>
    <row r="26" spans="1:11" s="84" customFormat="1" x14ac:dyDescent="0.25">
      <c r="C26" s="149" t="s">
        <v>46</v>
      </c>
      <c r="D26" s="150"/>
      <c r="E26" s="151"/>
      <c r="F26" s="85"/>
      <c r="G26" s="86"/>
      <c r="H26" s="76"/>
      <c r="I26" s="76"/>
      <c r="J26" s="87"/>
      <c r="K26" s="87"/>
    </row>
    <row r="27" spans="1:11" s="88" customFormat="1" x14ac:dyDescent="0.25">
      <c r="C27" s="89">
        <f>D27*E27</f>
        <v>0.18664359861591698</v>
      </c>
      <c r="D27" s="90">
        <f>SUM(B7:B23)/(COUNTA(B7:B23)*Criteria!$A$2)</f>
        <v>0.3411764705882353</v>
      </c>
      <c r="E27" s="91">
        <f>SUM(C7:H23)/(COUNTA(C7:H23)*+Criteria!$A$2)</f>
        <v>0.54705882352941182</v>
      </c>
      <c r="F27" s="85"/>
      <c r="G27" s="80"/>
      <c r="H27" s="92"/>
      <c r="I27" s="92"/>
      <c r="J27" s="87"/>
      <c r="K27" s="87"/>
    </row>
    <row r="28" spans="1:11" s="83" customFormat="1" x14ac:dyDescent="0.25">
      <c r="A28" s="86"/>
      <c r="B28" s="93"/>
      <c r="C28" s="93"/>
      <c r="D28" s="93"/>
      <c r="E28" s="94"/>
      <c r="F28" s="95"/>
      <c r="H28" s="96"/>
      <c r="I28" s="96"/>
      <c r="J28" s="87"/>
      <c r="K28" s="87"/>
    </row>
    <row r="29" spans="1:11" s="100" customFormat="1" ht="12.75" x14ac:dyDescent="0.2">
      <c r="A29" s="86">
        <f>SUM(B7:B23)</f>
        <v>29</v>
      </c>
      <c r="B29" s="93"/>
      <c r="C29" s="93"/>
      <c r="D29" s="93"/>
      <c r="E29" s="93"/>
      <c r="F29" s="97"/>
      <c r="G29" s="82"/>
      <c r="H29" s="98"/>
      <c r="I29" s="98"/>
      <c r="J29" s="99"/>
      <c r="K29" s="99"/>
    </row>
    <row r="30" spans="1:11" s="83" customFormat="1" ht="12.75" x14ac:dyDescent="0.2">
      <c r="A30" s="86">
        <f>SUM(C7:H23)</f>
        <v>279</v>
      </c>
      <c r="B30" s="93"/>
      <c r="C30" s="93"/>
      <c r="D30" s="93"/>
      <c r="E30" s="93"/>
      <c r="F30" s="97"/>
      <c r="G30" s="82"/>
      <c r="H30" s="98"/>
      <c r="I30" s="98"/>
      <c r="J30" s="87"/>
      <c r="K30" s="87"/>
    </row>
    <row r="31" spans="1:11" x14ac:dyDescent="0.25">
      <c r="A31" s="86">
        <f>COUNTA(B7:B23)</f>
        <v>17</v>
      </c>
    </row>
    <row r="32" spans="1:11" x14ac:dyDescent="0.25">
      <c r="A32" s="86">
        <f>COUNTA(C7:H23)</f>
        <v>102</v>
      </c>
    </row>
  </sheetData>
  <mergeCells count="1">
    <mergeCell ref="C26:E26"/>
  </mergeCells>
  <conditionalFormatting sqref="K7:K23">
    <cfRule type="cellIs" dxfId="44" priority="1" operator="equal">
      <formula>4</formula>
    </cfRule>
    <cfRule type="cellIs" dxfId="43" priority="2" operator="equal">
      <formula>3</formula>
    </cfRule>
    <cfRule type="cellIs" dxfId="42" priority="3" operator="equal">
      <formula>2</formula>
    </cfRule>
    <cfRule type="cellIs" dxfId="41" priority="4" operator="equal">
      <formula>1</formula>
    </cfRule>
  </conditionalFormatting>
  <dataValidations disablePrompts="1" count="1">
    <dataValidation type="whole" showErrorMessage="1" errorTitle="Out of Range" error="Value must be between 0 - 5_x000a_" prompt="_x000a_" sqref="B7:H23">
      <formula1>0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greaterThan" id="{D30E7FCA-FE13-4EF3-9371-9684685A4A4C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Zeros="0" view="pageBreakPreview" zoomScaleNormal="100" zoomScaleSheetLayoutView="100" workbookViewId="0">
      <selection activeCell="E40" sqref="E40"/>
    </sheetView>
  </sheetViews>
  <sheetFormatPr defaultRowHeight="15" x14ac:dyDescent="0.25"/>
  <cols>
    <col min="1" max="1" width="46.5703125" style="5" bestFit="1" customWidth="1"/>
    <col min="2" max="2" width="10.5703125" style="5" bestFit="1" customWidth="1"/>
    <col min="3" max="3" width="11.140625" style="5" bestFit="1" customWidth="1"/>
    <col min="4" max="4" width="10.5703125" style="5" bestFit="1" customWidth="1"/>
    <col min="5" max="5" width="12.28515625" style="5" bestFit="1" customWidth="1"/>
    <col min="6" max="7" width="10.28515625" style="5" bestFit="1" customWidth="1"/>
    <col min="8" max="8" width="10.85546875" style="5" bestFit="1" customWidth="1"/>
    <col min="9" max="9" width="2" style="5" bestFit="1" customWidth="1"/>
    <col min="10" max="10" width="9.7109375" style="5" bestFit="1" customWidth="1"/>
    <col min="11" max="11" width="7" style="5" bestFit="1" customWidth="1"/>
    <col min="12" max="16384" width="9.140625" style="5"/>
  </cols>
  <sheetData>
    <row r="1" spans="1:11" ht="15.75" x14ac:dyDescent="0.25">
      <c r="A1" s="4" t="str">
        <f>+'Natuurlijke risico''s'!A1</f>
        <v>RISICO &amp; KWETSBAARHEIDSRISICO BEOORDELINGSTOOL</v>
      </c>
      <c r="B1" s="4"/>
      <c r="C1" s="4"/>
      <c r="D1" s="4"/>
      <c r="E1" s="4"/>
      <c r="F1" s="4"/>
      <c r="G1" s="4"/>
      <c r="H1" s="4"/>
      <c r="I1" s="4"/>
      <c r="J1" s="4"/>
    </row>
    <row r="2" spans="1:11" ht="16.5" thickBot="1" x14ac:dyDescent="0.3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101"/>
      <c r="B3" s="102"/>
      <c r="C3" s="152" t="str">
        <f>+'Natuurlijke risico''s'!C3</f>
        <v>ERNST</v>
      </c>
      <c r="D3" s="153"/>
      <c r="E3" s="153"/>
      <c r="F3" s="153"/>
      <c r="G3" s="153"/>
      <c r="H3" s="153"/>
      <c r="I3" s="154"/>
      <c r="J3" s="103"/>
      <c r="K3" s="15"/>
    </row>
    <row r="4" spans="1:11" s="26" customFormat="1" ht="24.75" thickBot="1" x14ac:dyDescent="0.25">
      <c r="A4" s="16" t="str">
        <f>+'Natuurlijke risico''s'!A4</f>
        <v>GEBEURTENIS</v>
      </c>
      <c r="B4" s="104" t="str">
        <f>+'Natuurlijke risico''s'!B4</f>
        <v>KANS</v>
      </c>
      <c r="C4" s="105" t="str">
        <f>+'Natuurlijke risico''s'!C4</f>
        <v>MENS</v>
      </c>
      <c r="D4" s="105" t="str">
        <f>+'Natuurlijke risico''s'!D4</f>
        <v>MATERIEEL</v>
      </c>
      <c r="E4" s="105" t="str">
        <f>+'Natuurlijke risico''s'!E4</f>
        <v>BEDRIJF</v>
      </c>
      <c r="F4" s="108" t="str">
        <f>+'Natuurlijke risico''s'!F4</f>
        <v>VOOR
BEREIDING</v>
      </c>
      <c r="G4" s="22" t="str">
        <f>+'Natuurlijke risico''s'!G4</f>
        <v>INTERNE RESPONS</v>
      </c>
      <c r="H4" s="23" t="str">
        <f>+'Natuurlijke risico''s'!H4</f>
        <v>EXTERNE RESPONS</v>
      </c>
      <c r="I4" s="24"/>
      <c r="J4" s="25" t="str">
        <f>+'Natuurlijke risico''s'!J4</f>
        <v>RISICO</v>
      </c>
      <c r="K4" s="25" t="str">
        <f>+'Natuurlijke risico''s'!K4</f>
        <v>RISICO</v>
      </c>
    </row>
    <row r="5" spans="1:11" s="37" customFormat="1" ht="34.5" thickBot="1" x14ac:dyDescent="0.3">
      <c r="A5" s="27"/>
      <c r="B5" s="28" t="str">
        <f>+'Natuurlijke risico''s'!B5</f>
        <v>Voorkomen</v>
      </c>
      <c r="C5" s="109" t="str">
        <f>+'Natuurlijke risico''s'!C5</f>
        <v>Overlijden
of verwonding</v>
      </c>
      <c r="D5" s="110" t="str">
        <f>+'Natuurlijke risico''s'!D5</f>
        <v>Verlies en
schade</v>
      </c>
      <c r="E5" s="31" t="str">
        <f>+'Natuurlijke risico''s'!E5</f>
        <v>Verstoring in
dienstverlening</v>
      </c>
      <c r="F5" s="111" t="str">
        <f>+'Natuurlijke risico''s'!F5</f>
        <v>Preplanning</v>
      </c>
      <c r="G5" s="33" t="str">
        <f>+'Natuurlijke risico''s'!G5</f>
        <v>Tijd, effectiviteit, bronnen</v>
      </c>
      <c r="H5" s="34" t="str">
        <f>+'Natuurlijke risico''s'!H5</f>
        <v>Overheid
Hulpdiensten
en middelen</v>
      </c>
      <c r="I5" s="35"/>
      <c r="J5" s="36" t="str">
        <f>+'Natuurlijke risico''s'!J5</f>
        <v>Relatieve
bedreiging*</v>
      </c>
      <c r="K5" s="36" t="str">
        <f>+'Natuurlijke risico''s'!K5</f>
        <v>Score</v>
      </c>
    </row>
    <row r="6" spans="1:11" s="48" customFormat="1" ht="45.75" thickBot="1" x14ac:dyDescent="0.3">
      <c r="A6" s="38" t="str">
        <f>+'Natuurlijke risico''s'!A6</f>
        <v xml:space="preserve">SCORE </v>
      </c>
      <c r="B6" s="39" t="str">
        <f>+'Natuurlijke risico''s'!B6</f>
        <v>0 = ondenkbaar
1 = Zeer laag
2= Laag
3 = Matig
4 = Hoog
5 = Zeer hoog</v>
      </c>
      <c r="C6" s="112" t="str">
        <f>+'Natuurlijke risico''s'!C6</f>
        <v>1 = Zeer laag
2= Laag
3 = Matig
4 = Hoog
5 = Zeer hoog</v>
      </c>
      <c r="D6" s="113" t="str">
        <f>+C6</f>
        <v>1 = Zeer laag
2= Laag
3 = Matig
4 = Hoog
5 = Zeer hoog</v>
      </c>
      <c r="E6" s="42" t="str">
        <f>+D6</f>
        <v>1 = Zeer laag
2= Laag
3 = Matig
4 = Hoog
5 = Zeer hoog</v>
      </c>
      <c r="F6" s="43" t="str">
        <f>+'Natuurlijke risico''s'!F6</f>
        <v>1 = Zeer hoog
2 = Hoog
3 = Matig
4 = Laag
5 = Zeer laag</v>
      </c>
      <c r="G6" s="44" t="str">
        <f>+F6</f>
        <v>1 = Zeer hoog
2 = Hoog
3 = Matig
4 = Laag
5 = Zeer laag</v>
      </c>
      <c r="H6" s="45" t="str">
        <f>+G6</f>
        <v>1 = Zeer hoog
2 = Hoog
3 = Matig
4 = Laag
5 = Zeer laag</v>
      </c>
      <c r="I6" s="46"/>
      <c r="J6" s="47" t="str">
        <f>+'Natuurlijke risico''s'!J6</f>
        <v>0 - 100%</v>
      </c>
      <c r="K6" s="47" t="str">
        <f>+'Natuurlijke risico''s'!K6</f>
        <v>0 - 100%</v>
      </c>
    </row>
    <row r="7" spans="1:11" s="58" customFormat="1" ht="12.75" x14ac:dyDescent="0.2">
      <c r="A7" s="49" t="s">
        <v>48</v>
      </c>
      <c r="B7" s="50">
        <v>3</v>
      </c>
      <c r="C7" s="50">
        <v>4</v>
      </c>
      <c r="D7" s="51">
        <v>4</v>
      </c>
      <c r="E7" s="52">
        <v>4</v>
      </c>
      <c r="F7" s="51">
        <v>1</v>
      </c>
      <c r="G7" s="53">
        <v>1</v>
      </c>
      <c r="H7" s="54">
        <v>2</v>
      </c>
      <c r="I7" s="55">
        <f t="shared" ref="I7" si="0">_xlfn.CEILING.PRECISE((C7+D7+E7+F7+G7+H7)/(COUNTA(C7:H7)),1)</f>
        <v>3</v>
      </c>
      <c r="J7" s="116">
        <f>(B7/5)*(C7+D7+E7+F7+G7+H7)/(COUNTA(C7:H7)*Criteria!$A$2)</f>
        <v>0.32</v>
      </c>
      <c r="K7" s="57">
        <f t="shared" ref="K7:K36" si="1">IF(AND(B7=1,I7=1),1,IF(AND(B7=1,I7=2),1,IF(AND(B7=1,I7=3),1,IF(AND(B7=1,I7=4),2,IF(AND(B7=1,I7=5),3,IF(AND(B7=2,I7=1),1,IF(AND(B7=2,I7=2),1,IF(AND(B7=2,I7=3),2,IF(AND(B7=2,I7=4),3,IF(AND(B7=2,I7=5),4,IF(AND(B7=3,I7=1),1,IF(AND(B7=3,I7=2),2,IF(AND(B7=3,I7=3),3,IF(AND(B7=3,I7=4),4,IF(AND(B7=3,I7=5),4,IF(AND(B7=4,I7=1),2,IF(AND(B7=4,I7=2),3,IF(AND(B7=4,I7=3),3,IF(AND(B7=4,I7=4),4,IF(AND(B7=4,I7=5),4,IF(AND(B7=5,I7=1),3,IF(AND(B7=5,I7=2),3,IF(AND(B7=5,I7=3),4,IF(AND(B7=5,I7=4),4,IF(AND(B7=5,I7=5),4)))))))))))))))))))))))))</f>
        <v>3</v>
      </c>
    </row>
    <row r="8" spans="1:11" s="58" customFormat="1" ht="12.75" x14ac:dyDescent="0.2">
      <c r="A8" s="59" t="s">
        <v>49</v>
      </c>
      <c r="B8" s="114">
        <v>2</v>
      </c>
      <c r="C8" s="115">
        <v>5</v>
      </c>
      <c r="D8" s="63">
        <v>5</v>
      </c>
      <c r="E8" s="114">
        <v>5</v>
      </c>
      <c r="F8" s="115">
        <v>3</v>
      </c>
      <c r="G8" s="63">
        <v>3</v>
      </c>
      <c r="H8" s="64">
        <v>2</v>
      </c>
      <c r="I8" s="65">
        <f>_xlfn.CEILING.PRECISE((C8+D8+E8+F8+G8+H8)/(COUNTA(C8:H8)),1)</f>
        <v>4</v>
      </c>
      <c r="J8" s="116">
        <f>(B8/5)*(C8+D8+E8+F8+G8+H8)/(COUNTA(C8:H8)*Criteria!$A$2)</f>
        <v>0.3066666666666667</v>
      </c>
      <c r="K8" s="67">
        <f t="shared" si="1"/>
        <v>3</v>
      </c>
    </row>
    <row r="9" spans="1:11" s="58" customFormat="1" ht="12.75" x14ac:dyDescent="0.2">
      <c r="A9" s="59" t="s">
        <v>50</v>
      </c>
      <c r="B9" s="114">
        <v>1</v>
      </c>
      <c r="C9" s="115">
        <v>5</v>
      </c>
      <c r="D9" s="63">
        <v>5</v>
      </c>
      <c r="E9" s="114">
        <v>5</v>
      </c>
      <c r="F9" s="115">
        <v>3</v>
      </c>
      <c r="G9" s="63">
        <v>5</v>
      </c>
      <c r="H9" s="64">
        <v>2</v>
      </c>
      <c r="I9" s="65">
        <f t="shared" ref="I9:I36" si="2">_xlfn.CEILING.PRECISE((C9+D9+E9+F9+G9+H9)/(COUNTA(C9:H9)),1)</f>
        <v>5</v>
      </c>
      <c r="J9" s="116">
        <f>(B9/5)*(C9+D9+E9+F9+G9+H9)/(COUNTA(C9:H9)*Criteria!$A$2)</f>
        <v>0.16666666666666666</v>
      </c>
      <c r="K9" s="67">
        <f t="shared" si="1"/>
        <v>3</v>
      </c>
    </row>
    <row r="10" spans="1:11" s="58" customFormat="1" ht="12.75" x14ac:dyDescent="0.2">
      <c r="A10" s="59" t="s">
        <v>51</v>
      </c>
      <c r="B10" s="114">
        <v>2</v>
      </c>
      <c r="C10" s="115">
        <v>4</v>
      </c>
      <c r="D10" s="63">
        <v>1</v>
      </c>
      <c r="E10" s="114">
        <v>4</v>
      </c>
      <c r="F10" s="115">
        <v>5</v>
      </c>
      <c r="G10" s="63">
        <v>5</v>
      </c>
      <c r="H10" s="64">
        <v>5</v>
      </c>
      <c r="I10" s="65">
        <f t="shared" si="2"/>
        <v>4</v>
      </c>
      <c r="J10" s="116">
        <f>(B10/5)*(C10+D10+E10+F10+G10+H10)/(COUNTA(C10:H10)*Criteria!$A$2)</f>
        <v>0.32000000000000006</v>
      </c>
      <c r="K10" s="67">
        <f t="shared" si="1"/>
        <v>3</v>
      </c>
    </row>
    <row r="11" spans="1:11" s="58" customFormat="1" ht="12.75" x14ac:dyDescent="0.2">
      <c r="A11" s="59" t="s">
        <v>52</v>
      </c>
      <c r="B11" s="114">
        <v>1</v>
      </c>
      <c r="C11" s="115">
        <v>3</v>
      </c>
      <c r="D11" s="63">
        <v>1</v>
      </c>
      <c r="E11" s="114">
        <v>3</v>
      </c>
      <c r="F11" s="115">
        <v>5</v>
      </c>
      <c r="G11" s="63">
        <v>5</v>
      </c>
      <c r="H11" s="64">
        <v>5</v>
      </c>
      <c r="I11" s="65">
        <f t="shared" si="2"/>
        <v>4</v>
      </c>
      <c r="J11" s="116">
        <f>(B11/5)*(C11+D11+E11+F11+G11+H11)/(COUNTA(C11:H11)*Criteria!$A$2)</f>
        <v>0.14666666666666667</v>
      </c>
      <c r="K11" s="67">
        <f t="shared" si="1"/>
        <v>2</v>
      </c>
    </row>
    <row r="12" spans="1:11" s="58" customFormat="1" ht="12.75" x14ac:dyDescent="0.2">
      <c r="A12" s="59" t="s">
        <v>53</v>
      </c>
      <c r="B12" s="114">
        <v>1</v>
      </c>
      <c r="C12" s="115">
        <v>1</v>
      </c>
      <c r="D12" s="63">
        <v>1</v>
      </c>
      <c r="E12" s="114">
        <v>1</v>
      </c>
      <c r="F12" s="115">
        <v>5</v>
      </c>
      <c r="G12" s="63">
        <v>5</v>
      </c>
      <c r="H12" s="64">
        <v>5</v>
      </c>
      <c r="I12" s="65">
        <f t="shared" si="2"/>
        <v>3</v>
      </c>
      <c r="J12" s="116">
        <f>(B12/5)*(C12+D12+E12+F12+G12+H12)/(COUNTA(C12:H12)*Criteria!$A$2)</f>
        <v>0.12000000000000001</v>
      </c>
      <c r="K12" s="67">
        <f t="shared" si="1"/>
        <v>1</v>
      </c>
    </row>
    <row r="13" spans="1:11" s="58" customFormat="1" ht="12.75" x14ac:dyDescent="0.2">
      <c r="A13" s="59" t="s">
        <v>54</v>
      </c>
      <c r="B13" s="114">
        <v>2</v>
      </c>
      <c r="C13" s="115">
        <v>5</v>
      </c>
      <c r="D13" s="63">
        <v>1</v>
      </c>
      <c r="E13" s="114">
        <v>5</v>
      </c>
      <c r="F13" s="115">
        <v>3</v>
      </c>
      <c r="G13" s="63">
        <v>4</v>
      </c>
      <c r="H13" s="64">
        <v>4</v>
      </c>
      <c r="I13" s="65">
        <f t="shared" si="2"/>
        <v>4</v>
      </c>
      <c r="J13" s="116">
        <f>(B13/5)*(C13+D13+E13+F13+G13+H13)/(COUNTA(C13:H13)*Criteria!$A$2)</f>
        <v>0.29333333333333333</v>
      </c>
      <c r="K13" s="67">
        <f t="shared" si="1"/>
        <v>3</v>
      </c>
    </row>
    <row r="14" spans="1:11" s="58" customFormat="1" ht="12.75" x14ac:dyDescent="0.2">
      <c r="A14" s="59" t="s">
        <v>55</v>
      </c>
      <c r="B14" s="114">
        <v>1</v>
      </c>
      <c r="C14" s="115">
        <v>1</v>
      </c>
      <c r="D14" s="63">
        <v>1</v>
      </c>
      <c r="E14" s="114">
        <v>3</v>
      </c>
      <c r="F14" s="115">
        <v>5</v>
      </c>
      <c r="G14" s="63">
        <v>5</v>
      </c>
      <c r="H14" s="64">
        <v>5</v>
      </c>
      <c r="I14" s="65">
        <f t="shared" si="2"/>
        <v>4</v>
      </c>
      <c r="J14" s="116">
        <f>(B14/5)*(C14+D14+E14+F14+G14+H14)/(COUNTA(C14:H14)*Criteria!$A$2)</f>
        <v>0.13333333333333333</v>
      </c>
      <c r="K14" s="67">
        <f t="shared" si="1"/>
        <v>2</v>
      </c>
    </row>
    <row r="15" spans="1:11" s="58" customFormat="1" ht="12.75" x14ac:dyDescent="0.2">
      <c r="A15" s="59" t="s">
        <v>56</v>
      </c>
      <c r="B15" s="114">
        <v>4</v>
      </c>
      <c r="C15" s="115">
        <v>3</v>
      </c>
      <c r="D15" s="63">
        <v>3</v>
      </c>
      <c r="E15" s="114">
        <v>5</v>
      </c>
      <c r="F15" s="115">
        <v>3</v>
      </c>
      <c r="G15" s="63">
        <v>4</v>
      </c>
      <c r="H15" s="64">
        <v>4</v>
      </c>
      <c r="I15" s="65">
        <f t="shared" si="2"/>
        <v>4</v>
      </c>
      <c r="J15" s="116">
        <f>(B15/5)*(C15+D15+E15+F15+G15+H15)/(COUNTA(C15:H15)*Criteria!$A$2)</f>
        <v>0.58666666666666667</v>
      </c>
      <c r="K15" s="67">
        <f t="shared" si="1"/>
        <v>4</v>
      </c>
    </row>
    <row r="16" spans="1:11" s="58" customFormat="1" ht="12.75" x14ac:dyDescent="0.2">
      <c r="A16" s="59" t="s">
        <v>57</v>
      </c>
      <c r="B16" s="114">
        <v>4</v>
      </c>
      <c r="C16" s="115">
        <v>2</v>
      </c>
      <c r="D16" s="63">
        <v>1</v>
      </c>
      <c r="E16" s="114">
        <v>4</v>
      </c>
      <c r="F16" s="115">
        <v>2</v>
      </c>
      <c r="G16" s="63">
        <v>1</v>
      </c>
      <c r="H16" s="64">
        <v>2</v>
      </c>
      <c r="I16" s="65">
        <f t="shared" si="2"/>
        <v>2</v>
      </c>
      <c r="J16" s="116">
        <f>(B16/5)*(C16+D16+E16+F16+G16+H16)/(COUNTA(C16:H16)*Criteria!$A$2)</f>
        <v>0.32000000000000006</v>
      </c>
      <c r="K16" s="67">
        <f t="shared" si="1"/>
        <v>3</v>
      </c>
    </row>
    <row r="17" spans="1:11" s="58" customFormat="1" ht="12.75" x14ac:dyDescent="0.2">
      <c r="A17" s="59" t="s">
        <v>58</v>
      </c>
      <c r="B17" s="114">
        <v>1</v>
      </c>
      <c r="C17" s="115">
        <v>1</v>
      </c>
      <c r="D17" s="63">
        <v>2</v>
      </c>
      <c r="E17" s="114">
        <v>1</v>
      </c>
      <c r="F17" s="115">
        <v>5</v>
      </c>
      <c r="G17" s="63">
        <v>5</v>
      </c>
      <c r="H17" s="64">
        <v>5</v>
      </c>
      <c r="I17" s="65">
        <f t="shared" si="2"/>
        <v>4</v>
      </c>
      <c r="J17" s="116">
        <f>(B17/5)*(C17+D17+E17+F17+G17+H17)/(COUNTA(C17:H17)*Criteria!$A$2)</f>
        <v>0.12666666666666668</v>
      </c>
      <c r="K17" s="67">
        <f t="shared" si="1"/>
        <v>2</v>
      </c>
    </row>
    <row r="18" spans="1:11" s="58" customFormat="1" ht="12.75" x14ac:dyDescent="0.2">
      <c r="A18" s="59" t="s">
        <v>59</v>
      </c>
      <c r="B18" s="114">
        <v>2</v>
      </c>
      <c r="C18" s="115">
        <v>2</v>
      </c>
      <c r="D18" s="63">
        <v>2</v>
      </c>
      <c r="E18" s="114">
        <v>4</v>
      </c>
      <c r="F18" s="115">
        <v>5</v>
      </c>
      <c r="G18" s="63">
        <v>5</v>
      </c>
      <c r="H18" s="64">
        <v>4</v>
      </c>
      <c r="I18" s="65">
        <f t="shared" si="2"/>
        <v>4</v>
      </c>
      <c r="J18" s="116">
        <f>(B18/5)*(C18+D18+E18+F18+G18+H18)/(COUNTA(C18:H18)*Criteria!$A$2)</f>
        <v>0.29333333333333333</v>
      </c>
      <c r="K18" s="67">
        <f t="shared" si="1"/>
        <v>3</v>
      </c>
    </row>
    <row r="19" spans="1:11" s="58" customFormat="1" ht="12.75" x14ac:dyDescent="0.2">
      <c r="A19" s="59" t="s">
        <v>60</v>
      </c>
      <c r="B19" s="114">
        <v>1</v>
      </c>
      <c r="C19" s="115">
        <v>1</v>
      </c>
      <c r="D19" s="63">
        <v>1</v>
      </c>
      <c r="E19" s="114">
        <v>1</v>
      </c>
      <c r="F19" s="115">
        <v>5</v>
      </c>
      <c r="G19" s="63">
        <v>5</v>
      </c>
      <c r="H19" s="64">
        <v>5</v>
      </c>
      <c r="I19" s="65">
        <f t="shared" si="2"/>
        <v>3</v>
      </c>
      <c r="J19" s="116">
        <f>(B19/5)*(C19+D19+E19+F19+G19+H19)/(COUNTA(C19:H19)*Criteria!$A$2)</f>
        <v>0.12000000000000001</v>
      </c>
      <c r="K19" s="67">
        <f t="shared" si="1"/>
        <v>1</v>
      </c>
    </row>
    <row r="20" spans="1:11" s="58" customFormat="1" ht="12.75" x14ac:dyDescent="0.2">
      <c r="A20" s="59" t="s">
        <v>61</v>
      </c>
      <c r="B20" s="114">
        <v>2</v>
      </c>
      <c r="C20" s="115">
        <v>1</v>
      </c>
      <c r="D20" s="63">
        <v>1</v>
      </c>
      <c r="E20" s="114">
        <v>3</v>
      </c>
      <c r="F20" s="115">
        <v>5</v>
      </c>
      <c r="G20" s="63">
        <v>5</v>
      </c>
      <c r="H20" s="64">
        <v>3</v>
      </c>
      <c r="I20" s="65">
        <f t="shared" si="2"/>
        <v>3</v>
      </c>
      <c r="J20" s="116">
        <f>(B20/5)*(C20+D20+E20+F20+G20+H20)/(COUNTA(C20:H20)*Criteria!$A$2)</f>
        <v>0.24000000000000002</v>
      </c>
      <c r="K20" s="67">
        <f t="shared" si="1"/>
        <v>2</v>
      </c>
    </row>
    <row r="21" spans="1:11" s="58" customFormat="1" ht="12.75" x14ac:dyDescent="0.2">
      <c r="A21" s="59" t="s">
        <v>62</v>
      </c>
      <c r="B21" s="114">
        <v>1</v>
      </c>
      <c r="C21" s="115">
        <v>2</v>
      </c>
      <c r="D21" s="63">
        <v>1</v>
      </c>
      <c r="E21" s="114">
        <v>3</v>
      </c>
      <c r="F21" s="115">
        <v>3</v>
      </c>
      <c r="G21" s="63">
        <v>5</v>
      </c>
      <c r="H21" s="64">
        <v>5</v>
      </c>
      <c r="I21" s="65">
        <f t="shared" si="2"/>
        <v>4</v>
      </c>
      <c r="J21" s="116">
        <f>(B21/5)*(C21+D21+E21+F21+G21+H21)/(COUNTA(C21:H21)*Criteria!$A$2)</f>
        <v>0.12666666666666668</v>
      </c>
      <c r="K21" s="67">
        <f t="shared" si="1"/>
        <v>2</v>
      </c>
    </row>
    <row r="22" spans="1:11" s="58" customFormat="1" ht="12.75" x14ac:dyDescent="0.2">
      <c r="A22" s="59" t="s">
        <v>63</v>
      </c>
      <c r="B22" s="114">
        <v>1</v>
      </c>
      <c r="C22" s="115">
        <v>2</v>
      </c>
      <c r="D22" s="63">
        <v>1</v>
      </c>
      <c r="E22" s="114">
        <v>5</v>
      </c>
      <c r="F22" s="115">
        <v>5</v>
      </c>
      <c r="G22" s="63">
        <v>5</v>
      </c>
      <c r="H22" s="64">
        <v>5</v>
      </c>
      <c r="I22" s="65">
        <f t="shared" si="2"/>
        <v>4</v>
      </c>
      <c r="J22" s="116">
        <f>(B22/5)*(C22+D22+E22+F22+G22+H22)/(COUNTA(C22:H22)*Criteria!$A$2)</f>
        <v>0.15333333333333335</v>
      </c>
      <c r="K22" s="67">
        <f t="shared" si="1"/>
        <v>2</v>
      </c>
    </row>
    <row r="23" spans="1:11" s="58" customFormat="1" ht="12.75" x14ac:dyDescent="0.2">
      <c r="A23" s="59" t="s">
        <v>64</v>
      </c>
      <c r="B23" s="114">
        <v>1</v>
      </c>
      <c r="C23" s="115">
        <v>1</v>
      </c>
      <c r="D23" s="63">
        <v>1</v>
      </c>
      <c r="E23" s="114">
        <v>2</v>
      </c>
      <c r="F23" s="115">
        <v>3</v>
      </c>
      <c r="G23" s="63">
        <v>5</v>
      </c>
      <c r="H23" s="64">
        <v>5</v>
      </c>
      <c r="I23" s="65">
        <f t="shared" si="2"/>
        <v>3</v>
      </c>
      <c r="J23" s="116">
        <f>(B23/5)*(C23+D23+E23+F23+G23+H23)/(COUNTA(C23:H23)*Criteria!$A$2)</f>
        <v>0.11333333333333334</v>
      </c>
      <c r="K23" s="67">
        <f t="shared" si="1"/>
        <v>1</v>
      </c>
    </row>
    <row r="24" spans="1:11" s="58" customFormat="1" ht="12.75" x14ac:dyDescent="0.2">
      <c r="A24" s="59" t="s">
        <v>65</v>
      </c>
      <c r="B24" s="114">
        <v>1</v>
      </c>
      <c r="C24" s="115">
        <v>1</v>
      </c>
      <c r="D24" s="63">
        <v>1</v>
      </c>
      <c r="E24" s="114">
        <v>2</v>
      </c>
      <c r="F24" s="115">
        <v>5</v>
      </c>
      <c r="G24" s="63">
        <v>5</v>
      </c>
      <c r="H24" s="64">
        <v>4</v>
      </c>
      <c r="I24" s="65">
        <f t="shared" si="2"/>
        <v>3</v>
      </c>
      <c r="J24" s="116">
        <f>(B24/5)*(C24+D24+E24+F24+G24+H24)/(COUNTA(C24:H24)*Criteria!$A$2)</f>
        <v>0.12000000000000001</v>
      </c>
      <c r="K24" s="67">
        <f t="shared" si="1"/>
        <v>1</v>
      </c>
    </row>
    <row r="25" spans="1:11" s="58" customFormat="1" ht="12.75" x14ac:dyDescent="0.2">
      <c r="A25" s="59" t="s">
        <v>66</v>
      </c>
      <c r="B25" s="114">
        <v>1</v>
      </c>
      <c r="C25" s="115">
        <v>1</v>
      </c>
      <c r="D25" s="63">
        <v>1</v>
      </c>
      <c r="E25" s="114">
        <v>2</v>
      </c>
      <c r="F25" s="115">
        <v>5</v>
      </c>
      <c r="G25" s="63">
        <v>5</v>
      </c>
      <c r="H25" s="64">
        <v>4</v>
      </c>
      <c r="I25" s="65">
        <f t="shared" si="2"/>
        <v>3</v>
      </c>
      <c r="J25" s="116">
        <f>(B25/5)*(C25+D25+E25+F25+G25+H25)/(COUNTA(C25:H25)*Criteria!$A$2)</f>
        <v>0.12000000000000001</v>
      </c>
      <c r="K25" s="67">
        <f t="shared" si="1"/>
        <v>1</v>
      </c>
    </row>
    <row r="26" spans="1:11" s="58" customFormat="1" ht="12.75" x14ac:dyDescent="0.2">
      <c r="A26" s="59" t="s">
        <v>67</v>
      </c>
      <c r="B26" s="114">
        <v>3</v>
      </c>
      <c r="C26" s="115">
        <v>1</v>
      </c>
      <c r="D26" s="63">
        <v>1</v>
      </c>
      <c r="E26" s="114">
        <v>2</v>
      </c>
      <c r="F26" s="115">
        <v>3</v>
      </c>
      <c r="G26" s="63">
        <v>2</v>
      </c>
      <c r="H26" s="64">
        <v>5</v>
      </c>
      <c r="I26" s="65">
        <f t="shared" si="2"/>
        <v>3</v>
      </c>
      <c r="J26" s="116">
        <f>(B26/5)*(C26+D26+E26+F26+G26+H26)/(COUNTA(C26:H26)*Criteria!$A$2)</f>
        <v>0.28000000000000003</v>
      </c>
      <c r="K26" s="67">
        <f t="shared" si="1"/>
        <v>3</v>
      </c>
    </row>
    <row r="27" spans="1:11" s="58" customFormat="1" ht="12.75" x14ac:dyDescent="0.2">
      <c r="A27" s="59" t="s">
        <v>68</v>
      </c>
      <c r="B27" s="114">
        <v>1</v>
      </c>
      <c r="C27" s="115">
        <v>1</v>
      </c>
      <c r="D27" s="63">
        <v>1</v>
      </c>
      <c r="E27" s="114">
        <v>2</v>
      </c>
      <c r="F27" s="115">
        <v>5</v>
      </c>
      <c r="G27" s="63">
        <v>3</v>
      </c>
      <c r="H27" s="64">
        <v>5</v>
      </c>
      <c r="I27" s="65">
        <f t="shared" si="2"/>
        <v>3</v>
      </c>
      <c r="J27" s="116">
        <f>(B27/5)*(C27+D27+E27+F27+G27+H27)/(COUNTA(C27:H27)*Criteria!$A$2)</f>
        <v>0.11333333333333334</v>
      </c>
      <c r="K27" s="67">
        <f t="shared" si="1"/>
        <v>1</v>
      </c>
    </row>
    <row r="28" spans="1:11" s="58" customFormat="1" ht="12.75" x14ac:dyDescent="0.2">
      <c r="A28" s="59" t="s">
        <v>69</v>
      </c>
      <c r="B28" s="114">
        <v>1</v>
      </c>
      <c r="C28" s="115">
        <v>1</v>
      </c>
      <c r="D28" s="63">
        <v>1</v>
      </c>
      <c r="E28" s="114">
        <v>2</v>
      </c>
      <c r="F28" s="115">
        <v>5</v>
      </c>
      <c r="G28" s="63">
        <v>3</v>
      </c>
      <c r="H28" s="64">
        <v>5</v>
      </c>
      <c r="I28" s="65">
        <f t="shared" si="2"/>
        <v>3</v>
      </c>
      <c r="J28" s="116">
        <f>(B28/5)*(C28+D28+E28+F28+G28+H28)/(COUNTA(C28:H28)*Criteria!$A$2)</f>
        <v>0.11333333333333334</v>
      </c>
      <c r="K28" s="67">
        <f t="shared" si="1"/>
        <v>1</v>
      </c>
    </row>
    <row r="29" spans="1:11" s="58" customFormat="1" ht="12.75" x14ac:dyDescent="0.2">
      <c r="A29" s="59" t="s">
        <v>70</v>
      </c>
      <c r="B29" s="114">
        <v>2</v>
      </c>
      <c r="C29" s="115">
        <v>1</v>
      </c>
      <c r="D29" s="63">
        <v>1</v>
      </c>
      <c r="E29" s="114">
        <v>4</v>
      </c>
      <c r="F29" s="115">
        <v>3</v>
      </c>
      <c r="G29" s="63">
        <v>4</v>
      </c>
      <c r="H29" s="64">
        <v>4</v>
      </c>
      <c r="I29" s="65">
        <f t="shared" si="2"/>
        <v>3</v>
      </c>
      <c r="J29" s="116">
        <f>(B29/5)*(C29+D29+E29+F29+G29+H29)/(COUNTA(C29:H29)*Criteria!$A$2)</f>
        <v>0.22666666666666668</v>
      </c>
      <c r="K29" s="67">
        <f t="shared" si="1"/>
        <v>2</v>
      </c>
    </row>
    <row r="30" spans="1:11" s="58" customFormat="1" ht="12.75" x14ac:dyDescent="0.2">
      <c r="A30" s="59" t="s">
        <v>71</v>
      </c>
      <c r="B30" s="114">
        <v>1</v>
      </c>
      <c r="C30" s="115">
        <v>1</v>
      </c>
      <c r="D30" s="63">
        <v>1</v>
      </c>
      <c r="E30" s="114">
        <v>4</v>
      </c>
      <c r="F30" s="115">
        <v>4</v>
      </c>
      <c r="G30" s="63">
        <v>5</v>
      </c>
      <c r="H30" s="64">
        <v>5</v>
      </c>
      <c r="I30" s="65">
        <f t="shared" si="2"/>
        <v>4</v>
      </c>
      <c r="J30" s="116">
        <f>(B30/5)*(C30+D30+E30+F30+G30+H30)/(COUNTA(C30:H30)*Criteria!$A$2)</f>
        <v>0.13333333333333333</v>
      </c>
      <c r="K30" s="67">
        <f t="shared" si="1"/>
        <v>2</v>
      </c>
    </row>
    <row r="31" spans="1:11" s="58" customFormat="1" ht="12.75" x14ac:dyDescent="0.2">
      <c r="A31" s="59" t="s">
        <v>72</v>
      </c>
      <c r="B31" s="114">
        <v>1</v>
      </c>
      <c r="C31" s="115">
        <v>1</v>
      </c>
      <c r="D31" s="63">
        <v>1</v>
      </c>
      <c r="E31" s="114">
        <v>4</v>
      </c>
      <c r="F31" s="115">
        <v>5</v>
      </c>
      <c r="G31" s="63">
        <v>5</v>
      </c>
      <c r="H31" s="64">
        <v>5</v>
      </c>
      <c r="I31" s="65">
        <f t="shared" si="2"/>
        <v>4</v>
      </c>
      <c r="J31" s="116">
        <f>(B31/5)*(C31+D31+E31+F31+G31+H31)/(COUNTA(C31:H31)*Criteria!$A$2)</f>
        <v>0.14000000000000001</v>
      </c>
      <c r="K31" s="67">
        <f t="shared" si="1"/>
        <v>2</v>
      </c>
    </row>
    <row r="32" spans="1:11" s="58" customFormat="1" ht="12.75" x14ac:dyDescent="0.2">
      <c r="A32" s="59" t="s">
        <v>73</v>
      </c>
      <c r="B32" s="114">
        <v>1</v>
      </c>
      <c r="C32" s="115">
        <v>1</v>
      </c>
      <c r="D32" s="63">
        <v>1</v>
      </c>
      <c r="E32" s="114">
        <v>4</v>
      </c>
      <c r="F32" s="115">
        <v>5</v>
      </c>
      <c r="G32" s="63">
        <v>5</v>
      </c>
      <c r="H32" s="64">
        <v>5</v>
      </c>
      <c r="I32" s="65">
        <f t="shared" si="2"/>
        <v>4</v>
      </c>
      <c r="J32" s="116">
        <f>(B32/5)*(C32+D32+E32+F32+G32+H32)/(COUNTA(C32:H32)*Criteria!$A$2)</f>
        <v>0.14000000000000001</v>
      </c>
      <c r="K32" s="67">
        <f t="shared" si="1"/>
        <v>2</v>
      </c>
    </row>
    <row r="33" spans="1:11" s="58" customFormat="1" ht="12.75" x14ac:dyDescent="0.2">
      <c r="A33" s="59" t="s">
        <v>74</v>
      </c>
      <c r="B33" s="114">
        <v>1</v>
      </c>
      <c r="C33" s="115">
        <v>1</v>
      </c>
      <c r="D33" s="63">
        <v>1</v>
      </c>
      <c r="E33" s="114">
        <v>4</v>
      </c>
      <c r="F33" s="115">
        <v>5</v>
      </c>
      <c r="G33" s="63">
        <v>5</v>
      </c>
      <c r="H33" s="64">
        <v>5</v>
      </c>
      <c r="I33" s="65">
        <f t="shared" si="2"/>
        <v>4</v>
      </c>
      <c r="J33" s="116">
        <f>(B33/5)*(C33+D33+E33+F33+G33+H33)/(COUNTA(C33:H33)*Criteria!$A$2)</f>
        <v>0.14000000000000001</v>
      </c>
      <c r="K33" s="67">
        <f t="shared" si="1"/>
        <v>2</v>
      </c>
    </row>
    <row r="34" spans="1:11" s="58" customFormat="1" ht="12.75" x14ac:dyDescent="0.2">
      <c r="A34" s="59" t="s">
        <v>75</v>
      </c>
      <c r="B34" s="114">
        <v>1</v>
      </c>
      <c r="C34" s="115">
        <v>1</v>
      </c>
      <c r="D34" s="63">
        <v>1</v>
      </c>
      <c r="E34" s="114">
        <v>4</v>
      </c>
      <c r="F34" s="115">
        <v>5</v>
      </c>
      <c r="G34" s="63">
        <v>5</v>
      </c>
      <c r="H34" s="64">
        <v>5</v>
      </c>
      <c r="I34" s="65">
        <f t="shared" si="2"/>
        <v>4</v>
      </c>
      <c r="J34" s="116">
        <f>(B34/5)*(C34+D34+E34+F34+G34+H34)/(COUNTA(C34:H34)*Criteria!$A$2)</f>
        <v>0.14000000000000001</v>
      </c>
      <c r="K34" s="67">
        <f t="shared" si="1"/>
        <v>2</v>
      </c>
    </row>
    <row r="35" spans="1:11" s="58" customFormat="1" ht="12.75" x14ac:dyDescent="0.2">
      <c r="A35" s="59" t="s">
        <v>76</v>
      </c>
      <c r="B35" s="114">
        <v>1</v>
      </c>
      <c r="C35" s="115">
        <v>1</v>
      </c>
      <c r="D35" s="63">
        <v>1</v>
      </c>
      <c r="E35" s="114">
        <v>4</v>
      </c>
      <c r="F35" s="115">
        <v>5</v>
      </c>
      <c r="G35" s="63">
        <v>5</v>
      </c>
      <c r="H35" s="64">
        <v>5</v>
      </c>
      <c r="I35" s="65">
        <f t="shared" si="2"/>
        <v>4</v>
      </c>
      <c r="J35" s="116">
        <f>(B35/5)*(C35+D35+E35+F35+G35+H35)/(COUNTA(C35:H35)*Criteria!$A$2)</f>
        <v>0.14000000000000001</v>
      </c>
      <c r="K35" s="67">
        <f t="shared" si="1"/>
        <v>2</v>
      </c>
    </row>
    <row r="36" spans="1:11" s="58" customFormat="1" ht="13.5" thickBot="1" x14ac:dyDescent="0.25">
      <c r="A36" s="59" t="s">
        <v>77</v>
      </c>
      <c r="B36" s="114">
        <v>1</v>
      </c>
      <c r="C36" s="115">
        <v>1</v>
      </c>
      <c r="D36" s="63">
        <v>1</v>
      </c>
      <c r="E36" s="114">
        <v>3</v>
      </c>
      <c r="F36" s="115">
        <v>5</v>
      </c>
      <c r="G36" s="63">
        <v>5</v>
      </c>
      <c r="H36" s="64">
        <v>5</v>
      </c>
      <c r="I36" s="68">
        <f t="shared" si="2"/>
        <v>4</v>
      </c>
      <c r="J36" s="116">
        <f>(B36/5)*(C36+D36+E36+F36+G36+H36)/(COUNTA(C36:H36)*Criteria!$A$2)</f>
        <v>0.13333333333333333</v>
      </c>
      <c r="K36" s="70">
        <f t="shared" si="1"/>
        <v>2</v>
      </c>
    </row>
    <row r="37" spans="1:11" s="79" customFormat="1" ht="13.5" thickBot="1" x14ac:dyDescent="0.25">
      <c r="A37" s="71" t="str">
        <f>+'Natuurlijke risico''s'!A24</f>
        <v>GEMIDDELDE SCORE</v>
      </c>
      <c r="B37" s="117">
        <f t="shared" ref="B37:H37" si="3">AVERAGE(B7:B36)</f>
        <v>1.5333333333333334</v>
      </c>
      <c r="C37" s="118">
        <f t="shared" si="3"/>
        <v>1.8666666666666667</v>
      </c>
      <c r="D37" s="74">
        <f t="shared" si="3"/>
        <v>1.5</v>
      </c>
      <c r="E37" s="117">
        <f t="shared" si="3"/>
        <v>3.3</v>
      </c>
      <c r="F37" s="118">
        <f t="shared" si="3"/>
        <v>4.2</v>
      </c>
      <c r="G37" s="74">
        <f t="shared" si="3"/>
        <v>4.333333333333333</v>
      </c>
      <c r="H37" s="75">
        <f t="shared" si="3"/>
        <v>4.333333333333333</v>
      </c>
      <c r="I37" s="119"/>
      <c r="J37" s="77">
        <f>C40</f>
        <v>0.19967407407407406</v>
      </c>
    </row>
    <row r="38" spans="1:11" s="83" customFormat="1" ht="12.75" x14ac:dyDescent="0.2">
      <c r="A38" s="80" t="str">
        <f>+'Natuurlijke risico''s'!A25</f>
        <v>*Bedreiging evenredig met %.</v>
      </c>
      <c r="F38" s="78"/>
      <c r="G38" s="78"/>
      <c r="H38" s="119"/>
      <c r="I38" s="119"/>
      <c r="J38" s="78"/>
    </row>
    <row r="39" spans="1:11" s="84" customFormat="1" ht="12.75" x14ac:dyDescent="0.2">
      <c r="B39" s="85"/>
      <c r="C39" s="149" t="str">
        <f>+'Natuurlijke risico''s'!C26:E26</f>
        <v>RISICO = KANS * ERNST</v>
      </c>
      <c r="D39" s="150"/>
      <c r="E39" s="151"/>
      <c r="J39" s="87"/>
    </row>
    <row r="40" spans="1:11" s="88" customFormat="1" ht="12.75" x14ac:dyDescent="0.2">
      <c r="B40" s="85"/>
      <c r="C40" s="89">
        <f>D40*E40</f>
        <v>0.19967407407407406</v>
      </c>
      <c r="D40" s="90">
        <f>SUM(B7:B36)/(COUNTA(B7:B36)*+Criteria!$A$2)</f>
        <v>0.30666666666666664</v>
      </c>
      <c r="E40" s="91">
        <f>SUM(C7:H36)/(COUNTA(C7:H36)*+Criteria!$A$2)</f>
        <v>0.65111111111111108</v>
      </c>
      <c r="J40" s="87"/>
    </row>
    <row r="41" spans="1:11" s="83" customFormat="1" x14ac:dyDescent="0.25">
      <c r="A41" s="86"/>
      <c r="B41" s="95"/>
      <c r="D41" s="96"/>
      <c r="E41" s="96"/>
      <c r="J41" s="87"/>
    </row>
    <row r="42" spans="1:11" s="100" customFormat="1" ht="12.75" x14ac:dyDescent="0.2">
      <c r="A42" s="86">
        <f>SUM(B7:B36)</f>
        <v>46</v>
      </c>
      <c r="B42" s="97"/>
      <c r="C42" s="82"/>
      <c r="D42" s="98"/>
      <c r="E42" s="98"/>
      <c r="J42" s="99"/>
    </row>
    <row r="43" spans="1:11" s="83" customFormat="1" ht="12.75" x14ac:dyDescent="0.2">
      <c r="A43" s="86">
        <f>SUM(C7:H36)</f>
        <v>586</v>
      </c>
      <c r="B43" s="97"/>
      <c r="C43" s="82"/>
      <c r="D43" s="98"/>
      <c r="E43" s="98"/>
      <c r="J43" s="87"/>
    </row>
    <row r="44" spans="1:11" x14ac:dyDescent="0.25">
      <c r="A44" s="86">
        <f>COUNTA(B7:B36)</f>
        <v>30</v>
      </c>
    </row>
    <row r="45" spans="1:11" x14ac:dyDescent="0.25">
      <c r="A45" s="86">
        <f>COUNTA(C7:H36)</f>
        <v>180</v>
      </c>
    </row>
  </sheetData>
  <mergeCells count="2">
    <mergeCell ref="C3:I3"/>
    <mergeCell ref="C39:E39"/>
  </mergeCells>
  <conditionalFormatting sqref="K7:K22">
    <cfRule type="cellIs" dxfId="39" priority="5" operator="equal">
      <formula>4</formula>
    </cfRule>
    <cfRule type="cellIs" dxfId="38" priority="6" operator="equal">
      <formula>3</formula>
    </cfRule>
    <cfRule type="cellIs" dxfId="37" priority="7" operator="equal">
      <formula>2</formula>
    </cfRule>
    <cfRule type="cellIs" dxfId="36" priority="8" operator="equal">
      <formula>1</formula>
    </cfRule>
  </conditionalFormatting>
  <conditionalFormatting sqref="K23:K36">
    <cfRule type="cellIs" dxfId="35" priority="1" operator="equal">
      <formula>4</formula>
    </cfRule>
    <cfRule type="cellIs" dxfId="34" priority="2" operator="equal">
      <formula>3</formula>
    </cfRule>
    <cfRule type="cellIs" dxfId="33" priority="3" operator="equal">
      <formula>2</formula>
    </cfRule>
    <cfRule type="cellIs" dxfId="32" priority="4" operator="equal">
      <formula>1</formula>
    </cfRule>
  </conditionalFormatting>
  <dataValidations disablePrompts="1" count="2">
    <dataValidation type="whole" showInputMessage="1" showErrorMessage="1" errorTitle="Out of Range" error="Value must be between 0 - 5_x000a_" sqref="B8:H36 I21:I36">
      <formula1>0</formula1>
      <formula2>5</formula2>
    </dataValidation>
    <dataValidation type="whole" showErrorMessage="1" errorTitle="Out of Range" error="Value must be between 0 - 5_x000a_" prompt="_x000a_" sqref="B7:H7">
      <formula1>0</formula1>
      <formula2>5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greaterThan" id="{36C5859E-FB64-4EE0-B34A-CC6DB56AAC9B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Zeros="0" view="pageBreakPreview" zoomScaleNormal="100" zoomScaleSheetLayoutView="100" workbookViewId="0">
      <selection activeCell="E32" sqref="E32"/>
    </sheetView>
  </sheetViews>
  <sheetFormatPr defaultRowHeight="15" x14ac:dyDescent="0.25"/>
  <cols>
    <col min="1" max="1" width="26.5703125" style="5" bestFit="1" customWidth="1"/>
    <col min="2" max="4" width="11.85546875" style="5" bestFit="1" customWidth="1"/>
    <col min="5" max="5" width="12.28515625" style="5" customWidth="1"/>
    <col min="6" max="7" width="10.28515625" style="5" bestFit="1" customWidth="1"/>
    <col min="8" max="8" width="10.85546875" style="5" bestFit="1" customWidth="1"/>
    <col min="9" max="9" width="2" style="5" bestFit="1" customWidth="1"/>
    <col min="10" max="10" width="9.7109375" style="5" bestFit="1" customWidth="1"/>
    <col min="11" max="11" width="7" style="5" bestFit="1" customWidth="1"/>
    <col min="12" max="16384" width="9.140625" style="5"/>
  </cols>
  <sheetData>
    <row r="1" spans="1:11" ht="15.75" x14ac:dyDescent="0.25">
      <c r="A1" s="4" t="str">
        <f>+'Natuurlijke risico''s'!A1</f>
        <v>RISICO &amp; KWETSBAARHEIDSRISICO BEOORDELINGSTOOL</v>
      </c>
      <c r="B1" s="4"/>
      <c r="C1" s="4"/>
      <c r="D1" s="4"/>
      <c r="E1" s="4"/>
      <c r="F1" s="4"/>
      <c r="G1" s="4"/>
      <c r="H1" s="4"/>
      <c r="I1" s="4"/>
      <c r="J1" s="4"/>
    </row>
    <row r="2" spans="1:11" ht="16.5" thickBot="1" x14ac:dyDescent="0.3">
      <c r="A2" s="6" t="s">
        <v>78</v>
      </c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101"/>
      <c r="B3" s="102"/>
      <c r="C3" s="152" t="str">
        <f>+'Natuurlijke risico''s'!C3</f>
        <v>ERNST</v>
      </c>
      <c r="D3" s="153"/>
      <c r="E3" s="153"/>
      <c r="F3" s="153"/>
      <c r="G3" s="153"/>
      <c r="H3" s="153"/>
      <c r="I3" s="154"/>
      <c r="J3" s="103"/>
      <c r="K3" s="15"/>
    </row>
    <row r="4" spans="1:11" s="26" customFormat="1" ht="24.75" thickBot="1" x14ac:dyDescent="0.25">
      <c r="A4" s="16" t="str">
        <f>+'Natuurlijke risico''s'!A4</f>
        <v>GEBEURTENIS</v>
      </c>
      <c r="B4" s="104" t="str">
        <f>+'Natuurlijke risico''s'!B4</f>
        <v>KANS</v>
      </c>
      <c r="C4" s="105" t="str">
        <f>+'Natuurlijke risico''s'!C4</f>
        <v>MENS</v>
      </c>
      <c r="D4" s="106" t="str">
        <f>+'Natuurlijke risico''s'!D4</f>
        <v>MATERIEEL</v>
      </c>
      <c r="E4" s="107" t="str">
        <f>+'Natuurlijke risico''s'!E4</f>
        <v>BEDRIJF</v>
      </c>
      <c r="F4" s="108" t="str">
        <f>+'Natuurlijke risico''s'!F4</f>
        <v>VOOR
BEREIDING</v>
      </c>
      <c r="G4" s="22" t="str">
        <f>+'Natuurlijke risico''s'!G4</f>
        <v>INTERNE RESPONS</v>
      </c>
      <c r="H4" s="23" t="str">
        <f>+'Natuurlijke risico''s'!H4</f>
        <v>EXTERNE RESPONS</v>
      </c>
      <c r="I4" s="24"/>
      <c r="J4" s="25" t="str">
        <f>+'Natuurlijke risico''s'!J4</f>
        <v>RISICO</v>
      </c>
      <c r="K4" s="25" t="str">
        <f>+'Natuurlijke risico''s'!K4</f>
        <v>RISICO</v>
      </c>
    </row>
    <row r="5" spans="1:11" s="37" customFormat="1" ht="34.5" thickBot="1" x14ac:dyDescent="0.3">
      <c r="A5" s="27"/>
      <c r="B5" s="28" t="str">
        <f>+'Technologische risico''s'!B5</f>
        <v>Voorkomen</v>
      </c>
      <c r="C5" s="109" t="str">
        <f>+'Technologische risico''s'!C5</f>
        <v>Overlijden
of verwonding</v>
      </c>
      <c r="D5" s="110" t="str">
        <f>+'Technologische risico''s'!D5</f>
        <v>Verlies en
schade</v>
      </c>
      <c r="E5" s="31" t="str">
        <f>+'Technologische risico''s'!E5</f>
        <v>Verstoring in
dienstverlening</v>
      </c>
      <c r="F5" s="111" t="str">
        <f>+'Technologische risico''s'!F5</f>
        <v>Preplanning</v>
      </c>
      <c r="G5" s="33" t="str">
        <f>+'Technologische risico''s'!G5</f>
        <v>Tijd, effectiviteit, bronnen</v>
      </c>
      <c r="H5" s="34" t="str">
        <f>+'Technologische risico''s'!H5</f>
        <v>Overheid
Hulpdiensten
en middelen</v>
      </c>
      <c r="I5" s="35"/>
      <c r="J5" s="36" t="str">
        <f>+'Technologische risico''s'!J5</f>
        <v>Relatieve
bedreiging*</v>
      </c>
      <c r="K5" s="36" t="str">
        <f>+'Technologische risico''s'!K5</f>
        <v>Score</v>
      </c>
    </row>
    <row r="6" spans="1:11" s="48" customFormat="1" ht="63.75" thickBot="1" x14ac:dyDescent="0.3">
      <c r="A6" s="38" t="str">
        <f>+'Natuurlijke risico''s'!A6</f>
        <v xml:space="preserve">SCORE </v>
      </c>
      <c r="B6" s="120" t="str">
        <f>+'Natuurlijke risico''s'!B6</f>
        <v>0 = ondenkbaar
1 = Zeer laag
2= Laag
3 = Matig
4 = Hoog
5 = Zeer hoog</v>
      </c>
      <c r="C6" s="121" t="str">
        <f>+'Natuurlijke risico''s'!C6</f>
        <v>1 = Zeer laag
2= Laag
3 = Matig
4 = Hoog
5 = Zeer hoog</v>
      </c>
      <c r="D6" s="122" t="str">
        <f>+C6</f>
        <v>1 = Zeer laag
2= Laag
3 = Matig
4 = Hoog
5 = Zeer hoog</v>
      </c>
      <c r="E6" s="123" t="str">
        <f>+D6</f>
        <v>1 = Zeer laag
2= Laag
3 = Matig
4 = Hoog
5 = Zeer hoog</v>
      </c>
      <c r="F6" s="124" t="str">
        <f>+'Natuurlijke risico''s'!F6</f>
        <v>1 = Zeer hoog
2 = Hoog
3 = Matig
4 = Laag
5 = Zeer laag</v>
      </c>
      <c r="G6" s="125" t="str">
        <f>+F6</f>
        <v>1 = Zeer hoog
2 = Hoog
3 = Matig
4 = Laag
5 = Zeer laag</v>
      </c>
      <c r="H6" s="126" t="str">
        <f>+G6</f>
        <v>1 = Zeer hoog
2 = Hoog
3 = Matig
4 = Laag
5 = Zeer laag</v>
      </c>
      <c r="I6" s="46"/>
      <c r="J6" s="47" t="str">
        <f>+'Natuurlijke risico''s'!J6</f>
        <v>0 - 100%</v>
      </c>
      <c r="K6" s="47" t="str">
        <f>+'Natuurlijke risico''s'!K6</f>
        <v>0 - 100%</v>
      </c>
    </row>
    <row r="7" spans="1:11" s="58" customFormat="1" ht="24" x14ac:dyDescent="0.2">
      <c r="A7" s="49" t="s">
        <v>79</v>
      </c>
      <c r="B7" s="50">
        <v>4</v>
      </c>
      <c r="C7" s="50">
        <v>5</v>
      </c>
      <c r="D7" s="51">
        <v>1</v>
      </c>
      <c r="E7" s="52">
        <v>1</v>
      </c>
      <c r="F7" s="51">
        <v>1</v>
      </c>
      <c r="G7" s="53">
        <v>2</v>
      </c>
      <c r="H7" s="54">
        <v>2</v>
      </c>
      <c r="I7" s="55">
        <f t="shared" ref="I7" si="0">_xlfn.CEILING.PRECISE((C7+D7+E7+F7+G7+H7)/(COUNTA(C7:H7)),1)</f>
        <v>2</v>
      </c>
      <c r="J7" s="56">
        <f>(B7/5)*((C7+D7+E7+F7+G7+H7)/(COUNTA(C7:H7)*Criteria!$A$2))</f>
        <v>0.32000000000000006</v>
      </c>
      <c r="K7" s="57">
        <f t="shared" ref="K7:K28" si="1">IF(AND(B7=1,I7=1),1,IF(AND(B7=1,I7=2),1,IF(AND(B7=1,I7=3),1,IF(AND(B7=1,I7=4),2,IF(AND(B7=1,I7=5),3,IF(AND(B7=2,I7=1),1,IF(AND(B7=2,I7=2),1,IF(AND(B7=2,I7=3),2,IF(AND(B7=2,I7=4),3,IF(AND(B7=2,I7=5),4,IF(AND(B7=3,I7=1),1,IF(AND(B7=3,I7=2),2,IF(AND(B7=3,I7=3),3,IF(AND(B7=3,I7=4),4,IF(AND(B7=3,I7=5),4,IF(AND(B7=4,I7=1),2,IF(AND(B7=4,I7=2),3,IF(AND(B7=4,I7=3),3,IF(AND(B7=4,I7=4),4,IF(AND(B7=4,I7=5),4,IF(AND(B7=5,I7=1),3,IF(AND(B7=5,I7=2),3,IF(AND(B7=5,I7=3),4,IF(AND(B7=5,I7=4),4,IF(AND(B7=5,I7=5),4)))))))))))))))))))))))))</f>
        <v>3</v>
      </c>
    </row>
    <row r="8" spans="1:11" s="58" customFormat="1" ht="24" x14ac:dyDescent="0.2">
      <c r="A8" s="59" t="s">
        <v>80</v>
      </c>
      <c r="B8" s="114">
        <v>2</v>
      </c>
      <c r="C8" s="115">
        <v>4</v>
      </c>
      <c r="D8" s="63">
        <v>1</v>
      </c>
      <c r="E8" s="114">
        <v>3</v>
      </c>
      <c r="F8" s="115">
        <v>3</v>
      </c>
      <c r="G8" s="63">
        <v>4</v>
      </c>
      <c r="H8" s="64">
        <v>3</v>
      </c>
      <c r="I8" s="65">
        <f>_xlfn.CEILING.PRECISE((C8+D8+E8+F8+G8+H8)/(COUNTA(C8:H8)),1)</f>
        <v>3</v>
      </c>
      <c r="J8" s="116">
        <f>(B8/5)*((C8+D8+E8+F8+G8+H8)/(COUNTA(C8:H8)*Criteria!$A$2))</f>
        <v>0.24</v>
      </c>
      <c r="K8" s="67">
        <f t="shared" si="1"/>
        <v>2</v>
      </c>
    </row>
    <row r="9" spans="1:11" s="58" customFormat="1" ht="12.75" x14ac:dyDescent="0.2">
      <c r="A9" s="127" t="s">
        <v>81</v>
      </c>
      <c r="B9" s="114">
        <v>5</v>
      </c>
      <c r="C9" s="115">
        <v>4</v>
      </c>
      <c r="D9" s="63">
        <v>1</v>
      </c>
      <c r="E9" s="114">
        <v>1</v>
      </c>
      <c r="F9" s="115">
        <v>1</v>
      </c>
      <c r="G9" s="63">
        <v>1</v>
      </c>
      <c r="H9" s="64">
        <v>1</v>
      </c>
      <c r="I9" s="65">
        <f t="shared" ref="I9:I28" si="2">_xlfn.CEILING.PRECISE((C9+D9+E9+F9+G9+H9)/(COUNTA(C9:H9)),1)</f>
        <v>2</v>
      </c>
      <c r="J9" s="116">
        <f>(B9/5)*((C9+D9+E9+F9+G9+H9)/(COUNTA(C9:H9)*Criteria!$A$2))</f>
        <v>0.3</v>
      </c>
      <c r="K9" s="67">
        <f t="shared" si="1"/>
        <v>3</v>
      </c>
    </row>
    <row r="10" spans="1:11" s="58" customFormat="1" ht="12.75" x14ac:dyDescent="0.2">
      <c r="A10" s="127" t="s">
        <v>82</v>
      </c>
      <c r="B10" s="114">
        <v>3</v>
      </c>
      <c r="C10" s="115">
        <v>3</v>
      </c>
      <c r="D10" s="63">
        <v>1</v>
      </c>
      <c r="E10" s="114">
        <v>3</v>
      </c>
      <c r="F10" s="115">
        <v>2</v>
      </c>
      <c r="G10" s="63">
        <v>2</v>
      </c>
      <c r="H10" s="64">
        <v>3</v>
      </c>
      <c r="I10" s="65">
        <f t="shared" si="2"/>
        <v>3</v>
      </c>
      <c r="J10" s="116">
        <f>(B10/5)*((C10+D10+E10+F10+G10+H10)/(COUNTA(C10:H10)*Criteria!$A$2))</f>
        <v>0.27999999999999997</v>
      </c>
      <c r="K10" s="67">
        <f t="shared" si="1"/>
        <v>3</v>
      </c>
    </row>
    <row r="11" spans="1:11" s="58" customFormat="1" ht="12.75" x14ac:dyDescent="0.2">
      <c r="A11" s="59" t="s">
        <v>83</v>
      </c>
      <c r="B11" s="114">
        <v>4</v>
      </c>
      <c r="C11" s="115">
        <v>4</v>
      </c>
      <c r="D11" s="63">
        <v>1</v>
      </c>
      <c r="E11" s="114">
        <v>2</v>
      </c>
      <c r="F11" s="115">
        <v>2</v>
      </c>
      <c r="G11" s="63">
        <v>1</v>
      </c>
      <c r="H11" s="64">
        <v>2</v>
      </c>
      <c r="I11" s="65">
        <f t="shared" si="2"/>
        <v>2</v>
      </c>
      <c r="J11" s="116">
        <f>(B11/5)*((C11+D11+E11+F11+G11+H11)/(COUNTA(C11:H11)*Criteria!$A$2))</f>
        <v>0.32000000000000006</v>
      </c>
      <c r="K11" s="67">
        <f t="shared" si="1"/>
        <v>3</v>
      </c>
    </row>
    <row r="12" spans="1:11" s="58" customFormat="1" ht="12.75" x14ac:dyDescent="0.2">
      <c r="A12" s="59" t="s">
        <v>84</v>
      </c>
      <c r="B12" s="114">
        <v>3</v>
      </c>
      <c r="C12" s="115">
        <v>4</v>
      </c>
      <c r="D12" s="63">
        <v>1</v>
      </c>
      <c r="E12" s="114">
        <v>2</v>
      </c>
      <c r="F12" s="115">
        <v>3</v>
      </c>
      <c r="G12" s="63">
        <v>2</v>
      </c>
      <c r="H12" s="64">
        <v>3</v>
      </c>
      <c r="I12" s="65">
        <f t="shared" si="2"/>
        <v>3</v>
      </c>
      <c r="J12" s="116">
        <f>(B12/5)*((C12+D12+E12+F12+G12+H12)/(COUNTA(C12:H12)*Criteria!$A$2))</f>
        <v>0.3</v>
      </c>
      <c r="K12" s="67">
        <f t="shared" si="1"/>
        <v>3</v>
      </c>
    </row>
    <row r="13" spans="1:11" s="58" customFormat="1" ht="12.75" x14ac:dyDescent="0.2">
      <c r="A13" s="59" t="s">
        <v>85</v>
      </c>
      <c r="B13" s="114">
        <v>1</v>
      </c>
      <c r="C13" s="115">
        <v>5</v>
      </c>
      <c r="D13" s="63">
        <v>1</v>
      </c>
      <c r="E13" s="114">
        <v>5</v>
      </c>
      <c r="F13" s="115">
        <v>5</v>
      </c>
      <c r="G13" s="63">
        <v>5</v>
      </c>
      <c r="H13" s="64">
        <v>2</v>
      </c>
      <c r="I13" s="65">
        <f t="shared" si="2"/>
        <v>4</v>
      </c>
      <c r="J13" s="116">
        <f>(B13/5)*((C13+D13+E13+F13+G13+H13)/(COUNTA(C13:H13)*Criteria!$A$2))</f>
        <v>0.15333333333333335</v>
      </c>
      <c r="K13" s="67">
        <f t="shared" si="1"/>
        <v>2</v>
      </c>
    </row>
    <row r="14" spans="1:11" s="58" customFormat="1" ht="12.75" x14ac:dyDescent="0.2">
      <c r="A14" s="59" t="s">
        <v>86</v>
      </c>
      <c r="B14" s="114">
        <v>1</v>
      </c>
      <c r="C14" s="115">
        <v>5</v>
      </c>
      <c r="D14" s="63">
        <v>4</v>
      </c>
      <c r="E14" s="114">
        <v>5</v>
      </c>
      <c r="F14" s="115">
        <v>5</v>
      </c>
      <c r="G14" s="63">
        <v>5</v>
      </c>
      <c r="H14" s="64">
        <v>3</v>
      </c>
      <c r="I14" s="65">
        <f t="shared" si="2"/>
        <v>5</v>
      </c>
      <c r="J14" s="116">
        <f>(B14/5)*((C14+D14+E14+F14+G14+H14)/(COUNTA(C14:H14)*Criteria!$A$2))</f>
        <v>0.18000000000000002</v>
      </c>
      <c r="K14" s="67">
        <f t="shared" si="1"/>
        <v>3</v>
      </c>
    </row>
    <row r="15" spans="1:11" s="58" customFormat="1" ht="12.75" x14ac:dyDescent="0.2">
      <c r="A15" s="59" t="s">
        <v>87</v>
      </c>
      <c r="B15" s="114">
        <v>1</v>
      </c>
      <c r="C15" s="115">
        <v>1</v>
      </c>
      <c r="D15" s="63">
        <v>1</v>
      </c>
      <c r="E15" s="114">
        <v>1</v>
      </c>
      <c r="F15" s="115">
        <v>4</v>
      </c>
      <c r="G15" s="63">
        <v>4</v>
      </c>
      <c r="H15" s="64">
        <v>2</v>
      </c>
      <c r="I15" s="65">
        <f t="shared" si="2"/>
        <v>3</v>
      </c>
      <c r="J15" s="116">
        <f>(B15/5)*((C15+D15+E15+F15+G15+H15)/(COUNTA(C15:H15)*Criteria!$A$2))</f>
        <v>8.666666666666667E-2</v>
      </c>
      <c r="K15" s="67">
        <f t="shared" si="1"/>
        <v>1</v>
      </c>
    </row>
    <row r="16" spans="1:11" s="58" customFormat="1" ht="12.75" x14ac:dyDescent="0.2">
      <c r="A16" s="59" t="s">
        <v>88</v>
      </c>
      <c r="B16" s="114">
        <v>1</v>
      </c>
      <c r="C16" s="115">
        <v>5</v>
      </c>
      <c r="D16" s="63">
        <v>1</v>
      </c>
      <c r="E16" s="114">
        <v>4</v>
      </c>
      <c r="F16" s="115">
        <v>5</v>
      </c>
      <c r="G16" s="63">
        <v>5</v>
      </c>
      <c r="H16" s="64">
        <v>2</v>
      </c>
      <c r="I16" s="65">
        <f t="shared" si="2"/>
        <v>4</v>
      </c>
      <c r="J16" s="116">
        <f>(B16/5)*((C16+D16+E16+F16+G16+H16)/(COUNTA(C16:H16)*Criteria!$A$2))</f>
        <v>0.14666666666666667</v>
      </c>
      <c r="K16" s="67">
        <f t="shared" si="1"/>
        <v>2</v>
      </c>
    </row>
    <row r="17" spans="1:11" s="58" customFormat="1" ht="12.75" x14ac:dyDescent="0.2">
      <c r="A17" s="59" t="s">
        <v>89</v>
      </c>
      <c r="B17" s="114">
        <v>1</v>
      </c>
      <c r="C17" s="115">
        <v>5</v>
      </c>
      <c r="D17" s="63">
        <v>1</v>
      </c>
      <c r="E17" s="114">
        <v>5</v>
      </c>
      <c r="F17" s="115">
        <v>5</v>
      </c>
      <c r="G17" s="63">
        <v>5</v>
      </c>
      <c r="H17" s="64">
        <v>3</v>
      </c>
      <c r="I17" s="65">
        <f t="shared" si="2"/>
        <v>4</v>
      </c>
      <c r="J17" s="116">
        <f>(B17/5)*((C17+D17+E17+F17+G17+H17)/(COUNTA(C17:H17)*Criteria!$A$2))</f>
        <v>0.16000000000000003</v>
      </c>
      <c r="K17" s="67">
        <f t="shared" si="1"/>
        <v>2</v>
      </c>
    </row>
    <row r="18" spans="1:11" s="58" customFormat="1" ht="12.75" x14ac:dyDescent="0.2">
      <c r="A18" s="59" t="s">
        <v>90</v>
      </c>
      <c r="B18" s="114">
        <v>4</v>
      </c>
      <c r="C18" s="115">
        <v>4</v>
      </c>
      <c r="D18" s="63">
        <v>1</v>
      </c>
      <c r="E18" s="114">
        <v>2</v>
      </c>
      <c r="F18" s="115">
        <v>1</v>
      </c>
      <c r="G18" s="63">
        <v>1</v>
      </c>
      <c r="H18" s="64">
        <v>2</v>
      </c>
      <c r="I18" s="65">
        <f t="shared" si="2"/>
        <v>2</v>
      </c>
      <c r="J18" s="116">
        <f>(B18/5)*((C18+D18+E18+F18+G18+H18)/(COUNTA(C18:H18)*Criteria!$A$2))</f>
        <v>0.29333333333333333</v>
      </c>
      <c r="K18" s="67">
        <f t="shared" si="1"/>
        <v>3</v>
      </c>
    </row>
    <row r="19" spans="1:11" s="58" customFormat="1" ht="12.75" x14ac:dyDescent="0.2">
      <c r="A19" s="59" t="s">
        <v>91</v>
      </c>
      <c r="B19" s="114">
        <v>1</v>
      </c>
      <c r="C19" s="115">
        <v>5</v>
      </c>
      <c r="D19" s="63">
        <v>1</v>
      </c>
      <c r="E19" s="114">
        <v>1</v>
      </c>
      <c r="F19" s="115">
        <v>5</v>
      </c>
      <c r="G19" s="63">
        <v>5</v>
      </c>
      <c r="H19" s="64">
        <v>5</v>
      </c>
      <c r="I19" s="65">
        <f t="shared" si="2"/>
        <v>4</v>
      </c>
      <c r="J19" s="116">
        <f>(B19/5)*((C19+D19+E19+F19+G19+H19)/(COUNTA(C19:H19)*Criteria!$A$2))</f>
        <v>0.14666666666666667</v>
      </c>
      <c r="K19" s="67">
        <f t="shared" si="1"/>
        <v>2</v>
      </c>
    </row>
    <row r="20" spans="1:11" s="58" customFormat="1" ht="12.75" x14ac:dyDescent="0.2">
      <c r="A20" s="59" t="s">
        <v>92</v>
      </c>
      <c r="B20" s="114">
        <v>1</v>
      </c>
      <c r="C20" s="115">
        <v>1</v>
      </c>
      <c r="D20" s="63">
        <v>1</v>
      </c>
      <c r="E20" s="114">
        <v>3</v>
      </c>
      <c r="F20" s="115">
        <v>3</v>
      </c>
      <c r="G20" s="63">
        <v>4</v>
      </c>
      <c r="H20" s="64">
        <v>4</v>
      </c>
      <c r="I20" s="65">
        <f t="shared" si="2"/>
        <v>3</v>
      </c>
      <c r="J20" s="116">
        <f>(B20/5)*((C20+D20+E20+F20+G20+H20)/(COUNTA(C20:H20)*Criteria!$A$2))</f>
        <v>0.10666666666666667</v>
      </c>
      <c r="K20" s="67">
        <f t="shared" si="1"/>
        <v>1</v>
      </c>
    </row>
    <row r="21" spans="1:11" s="58" customFormat="1" ht="12.75" x14ac:dyDescent="0.2">
      <c r="A21" s="59" t="s">
        <v>93</v>
      </c>
      <c r="B21" s="114">
        <v>1</v>
      </c>
      <c r="C21" s="115">
        <v>1</v>
      </c>
      <c r="D21" s="63">
        <v>1</v>
      </c>
      <c r="E21" s="114">
        <v>1</v>
      </c>
      <c r="F21" s="115">
        <v>5</v>
      </c>
      <c r="G21" s="63">
        <v>5</v>
      </c>
      <c r="H21" s="64">
        <v>3</v>
      </c>
      <c r="I21" s="65">
        <f t="shared" si="2"/>
        <v>3</v>
      </c>
      <c r="J21" s="116">
        <f>(B21/5)*((C21+D21+E21+F21+G21+H21)/(COUNTA(C21:H21)*Criteria!$A$2))</f>
        <v>0.10666666666666667</v>
      </c>
      <c r="K21" s="67">
        <f t="shared" si="1"/>
        <v>1</v>
      </c>
    </row>
    <row r="22" spans="1:11" s="58" customFormat="1" ht="24" x14ac:dyDescent="0.2">
      <c r="A22" s="59" t="s">
        <v>94</v>
      </c>
      <c r="B22" s="114">
        <v>2</v>
      </c>
      <c r="C22" s="115">
        <v>2</v>
      </c>
      <c r="D22" s="63">
        <v>1</v>
      </c>
      <c r="E22" s="114">
        <v>3</v>
      </c>
      <c r="F22" s="115">
        <v>2</v>
      </c>
      <c r="G22" s="63">
        <v>3</v>
      </c>
      <c r="H22" s="64">
        <v>3</v>
      </c>
      <c r="I22" s="65">
        <f t="shared" si="2"/>
        <v>3</v>
      </c>
      <c r="J22" s="116">
        <f>(B22/5)*((C22+D22+E22+F22+G22+H22)/(COUNTA(C22:H22)*Criteria!$A$2))</f>
        <v>0.18666666666666668</v>
      </c>
      <c r="K22" s="67">
        <f t="shared" si="1"/>
        <v>2</v>
      </c>
    </row>
    <row r="23" spans="1:11" s="58" customFormat="1" ht="12.75" x14ac:dyDescent="0.2">
      <c r="A23" s="59" t="s">
        <v>95</v>
      </c>
      <c r="B23" s="114">
        <v>1</v>
      </c>
      <c r="C23" s="115">
        <v>1</v>
      </c>
      <c r="D23" s="63">
        <v>1</v>
      </c>
      <c r="E23" s="114">
        <v>1</v>
      </c>
      <c r="F23" s="115">
        <v>5</v>
      </c>
      <c r="G23" s="63">
        <v>3</v>
      </c>
      <c r="H23" s="64">
        <v>4</v>
      </c>
      <c r="I23" s="65">
        <f t="shared" si="2"/>
        <v>3</v>
      </c>
      <c r="J23" s="116">
        <f>(B23/5)*((C23+D23+E23+F23+G23+H23)/(COUNTA(C23:H23)*Criteria!$A$2))</f>
        <v>0.1</v>
      </c>
      <c r="K23" s="67">
        <f t="shared" si="1"/>
        <v>1</v>
      </c>
    </row>
    <row r="24" spans="1:11" s="58" customFormat="1" ht="12.75" x14ac:dyDescent="0.2">
      <c r="A24" s="59" t="s">
        <v>96</v>
      </c>
      <c r="B24" s="114">
        <v>2</v>
      </c>
      <c r="C24" s="115">
        <v>2</v>
      </c>
      <c r="D24" s="63">
        <v>1</v>
      </c>
      <c r="E24" s="114">
        <v>2</v>
      </c>
      <c r="F24" s="115">
        <v>5</v>
      </c>
      <c r="G24" s="63">
        <v>4</v>
      </c>
      <c r="H24" s="64">
        <v>4</v>
      </c>
      <c r="I24" s="65">
        <f t="shared" si="2"/>
        <v>3</v>
      </c>
      <c r="J24" s="116">
        <f>(B24/5)*((C24+D24+E24+F24+G24+H24)/(COUNTA(C24:H24)*Criteria!$A$2))</f>
        <v>0.24</v>
      </c>
      <c r="K24" s="67">
        <f t="shared" si="1"/>
        <v>2</v>
      </c>
    </row>
    <row r="25" spans="1:11" s="58" customFormat="1" ht="12.75" x14ac:dyDescent="0.2">
      <c r="A25" s="59" t="s">
        <v>97</v>
      </c>
      <c r="B25" s="114">
        <v>2</v>
      </c>
      <c r="C25" s="115">
        <v>2</v>
      </c>
      <c r="D25" s="63">
        <v>3</v>
      </c>
      <c r="E25" s="114">
        <v>3</v>
      </c>
      <c r="F25" s="115">
        <v>5</v>
      </c>
      <c r="G25" s="63">
        <v>5</v>
      </c>
      <c r="H25" s="64">
        <v>5</v>
      </c>
      <c r="I25" s="65">
        <f t="shared" si="2"/>
        <v>4</v>
      </c>
      <c r="J25" s="116">
        <f>(B25/5)*((C25+D25+E25+F25+G25+H25)/(COUNTA(C25:H25)*Criteria!$A$2))</f>
        <v>0.3066666666666667</v>
      </c>
      <c r="K25" s="67">
        <f t="shared" si="1"/>
        <v>3</v>
      </c>
    </row>
    <row r="26" spans="1:11" s="58" customFormat="1" ht="12.75" x14ac:dyDescent="0.2">
      <c r="A26" s="59" t="s">
        <v>98</v>
      </c>
      <c r="B26" s="114">
        <v>2</v>
      </c>
      <c r="C26" s="115">
        <v>2</v>
      </c>
      <c r="D26" s="63">
        <v>1</v>
      </c>
      <c r="E26" s="114">
        <v>3</v>
      </c>
      <c r="F26" s="115">
        <v>5</v>
      </c>
      <c r="G26" s="63">
        <v>5</v>
      </c>
      <c r="H26" s="64">
        <v>5</v>
      </c>
      <c r="I26" s="65">
        <f t="shared" si="2"/>
        <v>4</v>
      </c>
      <c r="J26" s="116">
        <f>(B26/5)*((C26+D26+E26+F26+G26+H26)/(COUNTA(C26:H26)*Criteria!$A$2))</f>
        <v>0.27999999999999997</v>
      </c>
      <c r="K26" s="67">
        <f t="shared" si="1"/>
        <v>3</v>
      </c>
    </row>
    <row r="27" spans="1:11" s="58" customFormat="1" ht="24" x14ac:dyDescent="0.2">
      <c r="A27" s="59" t="s">
        <v>99</v>
      </c>
      <c r="B27" s="114">
        <v>2</v>
      </c>
      <c r="C27" s="115">
        <v>2</v>
      </c>
      <c r="D27" s="63">
        <v>1</v>
      </c>
      <c r="E27" s="114">
        <v>3</v>
      </c>
      <c r="F27" s="115">
        <v>5</v>
      </c>
      <c r="G27" s="63">
        <v>5</v>
      </c>
      <c r="H27" s="64">
        <v>5</v>
      </c>
      <c r="I27" s="65">
        <f t="shared" si="2"/>
        <v>4</v>
      </c>
      <c r="J27" s="116">
        <f>(B27/5)*((C27+D27+E27+F27+G27+H27)/(COUNTA(C27:H27)*Criteria!$A$2))</f>
        <v>0.27999999999999997</v>
      </c>
      <c r="K27" s="67">
        <f t="shared" si="1"/>
        <v>3</v>
      </c>
    </row>
    <row r="28" spans="1:11" s="58" customFormat="1" ht="13.5" thickBot="1" x14ac:dyDescent="0.25">
      <c r="A28" s="59" t="s">
        <v>100</v>
      </c>
      <c r="B28" s="114">
        <v>2</v>
      </c>
      <c r="C28" s="115">
        <v>3</v>
      </c>
      <c r="D28" s="63">
        <v>1</v>
      </c>
      <c r="E28" s="114">
        <v>5</v>
      </c>
      <c r="F28" s="115">
        <v>2</v>
      </c>
      <c r="G28" s="63">
        <v>3</v>
      </c>
      <c r="H28" s="64">
        <v>4</v>
      </c>
      <c r="I28" s="68">
        <f t="shared" si="2"/>
        <v>3</v>
      </c>
      <c r="J28" s="128">
        <f>(B28/5)*((C28+D28+E28+F28+G28+H28)/(COUNTA(C28:H28)*Criteria!$A$2))</f>
        <v>0.24</v>
      </c>
      <c r="K28" s="70">
        <f t="shared" si="1"/>
        <v>2</v>
      </c>
    </row>
    <row r="29" spans="1:11" s="79" customFormat="1" ht="13.5" thickBot="1" x14ac:dyDescent="0.25">
      <c r="A29" s="71" t="str">
        <f>+'Technologische risico''s'!A37</f>
        <v>GEMIDDELDE SCORE</v>
      </c>
      <c r="B29" s="117">
        <f>AVERAGE(B7:B28)</f>
        <v>2.0909090909090908</v>
      </c>
      <c r="C29" s="118">
        <f t="shared" ref="C29:H29" si="3">AVERAGE(C7:C28)</f>
        <v>3.1818181818181817</v>
      </c>
      <c r="D29" s="74">
        <f t="shared" si="3"/>
        <v>1.2272727272727273</v>
      </c>
      <c r="E29" s="117">
        <f t="shared" si="3"/>
        <v>2.6818181818181817</v>
      </c>
      <c r="F29" s="118">
        <f t="shared" si="3"/>
        <v>3.5909090909090908</v>
      </c>
      <c r="G29" s="74">
        <f t="shared" si="3"/>
        <v>3.5909090909090908</v>
      </c>
      <c r="H29" s="75">
        <f t="shared" si="3"/>
        <v>3.1818181818181817</v>
      </c>
      <c r="I29" s="88"/>
      <c r="J29" s="77">
        <f>C32</f>
        <v>0.20604382929642445</v>
      </c>
    </row>
    <row r="30" spans="1:11" s="83" customFormat="1" ht="12.75" x14ac:dyDescent="0.2">
      <c r="A30" s="80" t="str">
        <f>+'Technologische risico''s'!A38</f>
        <v>*Bedreiging evenredig met %.</v>
      </c>
      <c r="F30" s="78"/>
      <c r="G30" s="78"/>
      <c r="H30" s="119"/>
      <c r="I30" s="119"/>
      <c r="J30" s="78"/>
    </row>
    <row r="31" spans="1:11" s="84" customFormat="1" x14ac:dyDescent="0.25">
      <c r="B31" s="85"/>
      <c r="C31" s="149" t="str">
        <f>+'Technologische risico''s'!C39:E39</f>
        <v>RISICO = KANS * ERNST</v>
      </c>
      <c r="D31" s="150"/>
      <c r="E31" s="151"/>
      <c r="F31" s="129"/>
      <c r="G31" s="129"/>
      <c r="H31" s="129"/>
      <c r="I31" s="129"/>
      <c r="J31" s="87"/>
    </row>
    <row r="32" spans="1:11" s="88" customFormat="1" ht="12.75" x14ac:dyDescent="0.2">
      <c r="B32" s="85"/>
      <c r="C32" s="89">
        <f>D32*E32</f>
        <v>0.20604382929642445</v>
      </c>
      <c r="D32" s="90">
        <f>SUM(B12:B28)/(COUNTA(B12:B28)*+Criteria!$A$2)</f>
        <v>0.32941176470588235</v>
      </c>
      <c r="E32" s="91">
        <f>SUM(C12:H28)/(COUNTA(C12:H28)*+Criteria!$A$2)</f>
        <v>0.62549019607843137</v>
      </c>
      <c r="G32" s="130"/>
      <c r="J32" s="87"/>
    </row>
    <row r="33" spans="1:10" s="83" customFormat="1" x14ac:dyDescent="0.25">
      <c r="A33" s="86"/>
      <c r="B33" s="95"/>
      <c r="F33" s="131"/>
      <c r="G33" s="130"/>
      <c r="H33" s="131"/>
      <c r="I33" s="131"/>
      <c r="J33" s="87"/>
    </row>
    <row r="34" spans="1:10" s="100" customFormat="1" ht="12.75" x14ac:dyDescent="0.2">
      <c r="A34" s="86">
        <f>SUM(B7:B28)</f>
        <v>46</v>
      </c>
      <c r="B34" s="97"/>
      <c r="C34" s="82"/>
      <c r="D34" s="98"/>
      <c r="E34" s="98"/>
      <c r="J34" s="99"/>
    </row>
    <row r="35" spans="1:10" s="83" customFormat="1" ht="12.75" x14ac:dyDescent="0.2">
      <c r="A35" s="86">
        <f>SUM(C7:H28)</f>
        <v>384</v>
      </c>
      <c r="B35" s="97"/>
      <c r="C35" s="82"/>
      <c r="D35" s="98"/>
      <c r="E35" s="98"/>
      <c r="J35" s="87"/>
    </row>
    <row r="36" spans="1:10" x14ac:dyDescent="0.25">
      <c r="A36" s="86">
        <f>COUNTA(B7:B28)</f>
        <v>22</v>
      </c>
    </row>
    <row r="37" spans="1:10" x14ac:dyDescent="0.25">
      <c r="A37" s="86">
        <f>COUNTA(C7:H28)</f>
        <v>132</v>
      </c>
    </row>
  </sheetData>
  <mergeCells count="2">
    <mergeCell ref="C3:I3"/>
    <mergeCell ref="C31:E31"/>
  </mergeCells>
  <conditionalFormatting sqref="K23:K28">
    <cfRule type="cellIs" dxfId="30" priority="1" operator="equal">
      <formula>4</formula>
    </cfRule>
    <cfRule type="cellIs" dxfId="29" priority="2" operator="equal">
      <formula>3</formula>
    </cfRule>
    <cfRule type="cellIs" dxfId="28" priority="3" operator="equal">
      <formula>2</formula>
    </cfRule>
    <cfRule type="cellIs" dxfId="27" priority="4" operator="equal">
      <formula>1</formula>
    </cfRule>
  </conditionalFormatting>
  <conditionalFormatting sqref="K7:K22">
    <cfRule type="cellIs" dxfId="26" priority="5" operator="equal">
      <formula>4</formula>
    </cfRule>
    <cfRule type="cellIs" dxfId="25" priority="6" operator="equal">
      <formula>3</formula>
    </cfRule>
    <cfRule type="cellIs" dxfId="24" priority="7" operator="equal">
      <formula>2</formula>
    </cfRule>
    <cfRule type="cellIs" dxfId="23" priority="8" operator="equal">
      <formula>1</formula>
    </cfRule>
  </conditionalFormatting>
  <dataValidations disablePrompts="1" count="2">
    <dataValidation type="whole" showInputMessage="1" showErrorMessage="1" errorTitle="Out of Range" error="Value must be between 0 - 5_x000a_" sqref="B8:H28 I21:I28">
      <formula1>0</formula1>
      <formula2>5</formula2>
    </dataValidation>
    <dataValidation type="whole" showErrorMessage="1" errorTitle="Out of Range" error="Value must be between 0 - 5_x000a_" prompt="_x000a_" sqref="B7:H7">
      <formula1>0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greaterThan" id="{BA4D1C18-6C64-41C8-8F66-6F995978AC55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Zeros="0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26.5703125" style="5" bestFit="1" customWidth="1"/>
    <col min="2" max="4" width="11.85546875" style="5" bestFit="1" customWidth="1"/>
    <col min="5" max="5" width="12.28515625" style="5" customWidth="1"/>
    <col min="6" max="7" width="10.28515625" style="5" bestFit="1" customWidth="1"/>
    <col min="8" max="8" width="10.85546875" style="5" bestFit="1" customWidth="1"/>
    <col min="9" max="9" width="2" style="5" bestFit="1" customWidth="1"/>
    <col min="10" max="10" width="9.7109375" style="5" bestFit="1" customWidth="1"/>
    <col min="11" max="11" width="7" style="5" bestFit="1" customWidth="1"/>
    <col min="12" max="16384" width="9.140625" style="5"/>
  </cols>
  <sheetData>
    <row r="1" spans="1:11" ht="15.75" x14ac:dyDescent="0.25">
      <c r="A1" s="4" t="str">
        <f>+'Natuurlijke risico''s'!A1</f>
        <v>RISICO &amp; KWETSBAARHEIDSRISICO BEOORDELINGSTOOL</v>
      </c>
      <c r="B1" s="4"/>
      <c r="C1" s="4"/>
      <c r="D1" s="4"/>
      <c r="E1" s="4"/>
      <c r="F1" s="4"/>
      <c r="G1" s="4"/>
      <c r="H1" s="4"/>
      <c r="I1" s="4"/>
      <c r="J1" s="4"/>
    </row>
    <row r="2" spans="1:11" ht="16.5" thickBot="1" x14ac:dyDescent="0.3">
      <c r="A2" s="6" t="s">
        <v>101</v>
      </c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101"/>
      <c r="B3" s="102"/>
      <c r="C3" s="152" t="str">
        <f>+'Natuurlijke risico''s'!C3</f>
        <v>ERNST</v>
      </c>
      <c r="D3" s="153"/>
      <c r="E3" s="153"/>
      <c r="F3" s="153"/>
      <c r="G3" s="153"/>
      <c r="H3" s="153"/>
      <c r="I3" s="154"/>
      <c r="J3" s="103"/>
      <c r="K3" s="15"/>
    </row>
    <row r="4" spans="1:11" s="26" customFormat="1" ht="24.75" thickBot="1" x14ac:dyDescent="0.25">
      <c r="A4" s="16" t="str">
        <f>+'Natuurlijke risico''s'!A4</f>
        <v>GEBEURTENIS</v>
      </c>
      <c r="B4" s="104" t="str">
        <f>+'Natuurlijke risico''s'!B4</f>
        <v>KANS</v>
      </c>
      <c r="C4" s="105" t="str">
        <f>+'Natuurlijke risico''s'!C4</f>
        <v>MENS</v>
      </c>
      <c r="D4" s="106" t="str">
        <f>+'Natuurlijke risico''s'!D4</f>
        <v>MATERIEEL</v>
      </c>
      <c r="E4" s="107" t="str">
        <f>+'Natuurlijke risico''s'!E4</f>
        <v>BEDRIJF</v>
      </c>
      <c r="F4" s="108" t="str">
        <f>+'Natuurlijke risico''s'!F4</f>
        <v>VOOR
BEREIDING</v>
      </c>
      <c r="G4" s="22" t="str">
        <f>+'Natuurlijke risico''s'!G4</f>
        <v>INTERNE RESPONS</v>
      </c>
      <c r="H4" s="23" t="str">
        <f>+'Natuurlijke risico''s'!H4</f>
        <v>EXTERNE RESPONS</v>
      </c>
      <c r="I4" s="24"/>
      <c r="J4" s="25" t="str">
        <f>+'Natuurlijke risico''s'!J4</f>
        <v>RISICO</v>
      </c>
      <c r="K4" s="25" t="str">
        <f>+'Natuurlijke risico''s'!K4</f>
        <v>RISICO</v>
      </c>
    </row>
    <row r="5" spans="1:11" s="37" customFormat="1" ht="34.5" thickBot="1" x14ac:dyDescent="0.3">
      <c r="A5" s="27"/>
      <c r="B5" s="28" t="str">
        <f>+'Menselijke risico''s'!B5</f>
        <v>Voorkomen</v>
      </c>
      <c r="C5" s="109" t="str">
        <f>+'Menselijke risico''s'!C5</f>
        <v>Overlijden
of verwonding</v>
      </c>
      <c r="D5" s="110" t="str">
        <f>+'Menselijke risico''s'!D5</f>
        <v>Verlies en
schade</v>
      </c>
      <c r="E5" s="31" t="str">
        <f>+'Menselijke risico''s'!E5</f>
        <v>Verstoring in
dienstverlening</v>
      </c>
      <c r="F5" s="111" t="str">
        <f>+'Menselijke risico''s'!F5</f>
        <v>Preplanning</v>
      </c>
      <c r="G5" s="33" t="str">
        <f>+'Menselijke risico''s'!G5</f>
        <v>Tijd, effectiviteit, bronnen</v>
      </c>
      <c r="H5" s="34" t="str">
        <f>+'Menselijke risico''s'!H5</f>
        <v>Overheid
Hulpdiensten
en middelen</v>
      </c>
      <c r="I5" s="35"/>
      <c r="J5" s="36" t="str">
        <f>+'Menselijke risico''s'!J5</f>
        <v>Relatieve
bedreiging*</v>
      </c>
      <c r="K5" s="36" t="str">
        <f>+'Menselijke risico''s'!K5</f>
        <v>Score</v>
      </c>
    </row>
    <row r="6" spans="1:11" s="48" customFormat="1" ht="63.75" thickBot="1" x14ac:dyDescent="0.3">
      <c r="A6" s="38" t="str">
        <f>+'Natuurlijke risico''s'!A6</f>
        <v xml:space="preserve">SCORE </v>
      </c>
      <c r="B6" s="120" t="str">
        <f>+'Natuurlijke risico''s'!B6</f>
        <v>0 = ondenkbaar
1 = Zeer laag
2= Laag
3 = Matig
4 = Hoog
5 = Zeer hoog</v>
      </c>
      <c r="C6" s="121" t="str">
        <f>+'Natuurlijke risico''s'!C6</f>
        <v>1 = Zeer laag
2= Laag
3 = Matig
4 = Hoog
5 = Zeer hoog</v>
      </c>
      <c r="D6" s="122" t="str">
        <f>+C6</f>
        <v>1 = Zeer laag
2= Laag
3 = Matig
4 = Hoog
5 = Zeer hoog</v>
      </c>
      <c r="E6" s="123" t="str">
        <f>+D6</f>
        <v>1 = Zeer laag
2= Laag
3 = Matig
4 = Hoog
5 = Zeer hoog</v>
      </c>
      <c r="F6" s="124" t="str">
        <f>+'Natuurlijke risico''s'!F6</f>
        <v>1 = Zeer hoog
2 = Hoog
3 = Matig
4 = Laag
5 = Zeer laag</v>
      </c>
      <c r="G6" s="125" t="str">
        <f>+F6</f>
        <v>1 = Zeer hoog
2 = Hoog
3 = Matig
4 = Laag
5 = Zeer laag</v>
      </c>
      <c r="H6" s="126" t="str">
        <f>+G6</f>
        <v>1 = Zeer hoog
2 = Hoog
3 = Matig
4 = Laag
5 = Zeer laag</v>
      </c>
      <c r="I6" s="46"/>
      <c r="J6" s="47" t="str">
        <f>+'Natuurlijke risico''s'!J6</f>
        <v>0 - 100%</v>
      </c>
      <c r="K6" s="47" t="str">
        <f>+'Natuurlijke risico''s'!K6</f>
        <v>0 - 100%</v>
      </c>
    </row>
    <row r="7" spans="1:11" s="58" customFormat="1" ht="24" x14ac:dyDescent="0.2">
      <c r="A7" s="132" t="s">
        <v>102</v>
      </c>
      <c r="B7" s="50">
        <v>2</v>
      </c>
      <c r="C7" s="50">
        <v>5</v>
      </c>
      <c r="D7" s="51">
        <v>1</v>
      </c>
      <c r="E7" s="52">
        <v>2</v>
      </c>
      <c r="F7" s="51">
        <v>5</v>
      </c>
      <c r="G7" s="53">
        <v>5</v>
      </c>
      <c r="H7" s="54">
        <v>3</v>
      </c>
      <c r="I7" s="55">
        <f t="shared" ref="I7" si="0">_xlfn.CEILING.PRECISE((C7+D7+E7+F7+G7+H7)/(COUNTA(C7:H7)),1)</f>
        <v>4</v>
      </c>
      <c r="J7" s="116">
        <f>(B7/5)*((C7+D7+E7+F7+G7+H7)/(COUNTA(C7:H7)*Criteria!$A$2))</f>
        <v>0.27999999999999997</v>
      </c>
      <c r="K7" s="57">
        <f t="shared" ref="K7:K15" si="1">IF(AND(B7=1,I7=1),1,IF(AND(B7=1,I7=2),1,IF(AND(B7=1,I7=3),1,IF(AND(B7=1,I7=4),2,IF(AND(B7=1,I7=5),3,IF(AND(B7=2,I7=1),1,IF(AND(B7=2,I7=2),1,IF(AND(B7=2,I7=3),2,IF(AND(B7=2,I7=4),3,IF(AND(B7=2,I7=5),4,IF(AND(B7=3,I7=1),1,IF(AND(B7=3,I7=2),2,IF(AND(B7=3,I7=3),3,IF(AND(B7=3,I7=4),4,IF(AND(B7=3,I7=5),4,IF(AND(B7=4,I7=1),2,IF(AND(B7=4,I7=2),3,IF(AND(B7=4,I7=3),3,IF(AND(B7=4,I7=4),4,IF(AND(B7=4,I7=5),4,IF(AND(B7=5,I7=1),3,IF(AND(B7=5,I7=2),3,IF(AND(B7=5,I7=3),4,IF(AND(B7=5,I7=4),4,IF(AND(B7=5,I7=5),4)))))))))))))))))))))))))</f>
        <v>3</v>
      </c>
    </row>
    <row r="8" spans="1:11" s="58" customFormat="1" ht="24" x14ac:dyDescent="0.2">
      <c r="A8" s="133" t="s">
        <v>119</v>
      </c>
      <c r="B8" s="114">
        <v>3</v>
      </c>
      <c r="C8" s="115">
        <v>5</v>
      </c>
      <c r="D8" s="63">
        <v>1</v>
      </c>
      <c r="E8" s="114">
        <v>2</v>
      </c>
      <c r="F8" s="115">
        <v>4</v>
      </c>
      <c r="G8" s="63">
        <v>5</v>
      </c>
      <c r="H8" s="64">
        <v>2</v>
      </c>
      <c r="I8" s="65">
        <f>_xlfn.CEILING.PRECISE((C8+D8+E8+F8+G8+H8)/(COUNTA(C8:H8)),1)</f>
        <v>4</v>
      </c>
      <c r="J8" s="116">
        <f>(B8/5)*((C8+D8+E8+F8+G8+H8)/(COUNTA(C8:H8)*Criteria!$A$2))</f>
        <v>0.37999999999999995</v>
      </c>
      <c r="K8" s="67">
        <f t="shared" si="1"/>
        <v>4</v>
      </c>
    </row>
    <row r="9" spans="1:11" s="58" customFormat="1" ht="24" x14ac:dyDescent="0.2">
      <c r="A9" s="134" t="s">
        <v>103</v>
      </c>
      <c r="B9" s="114">
        <v>2</v>
      </c>
      <c r="C9" s="115">
        <v>4</v>
      </c>
      <c r="D9" s="63">
        <v>1</v>
      </c>
      <c r="E9" s="114">
        <v>1</v>
      </c>
      <c r="F9" s="115">
        <v>5</v>
      </c>
      <c r="G9" s="63">
        <v>5</v>
      </c>
      <c r="H9" s="64">
        <v>2</v>
      </c>
      <c r="I9" s="65">
        <f t="shared" ref="I9:I15" si="2">_xlfn.CEILING.PRECISE((C9+D9+E9+F9+G9+H9)/(COUNTA(C9:H9)),1)</f>
        <v>3</v>
      </c>
      <c r="J9" s="116">
        <f>(B9/5)*((C9+D9+E9+F9+G9+H9)/(COUNTA(C9:H9)*Criteria!$A$2))</f>
        <v>0.24</v>
      </c>
      <c r="K9" s="67">
        <f t="shared" si="1"/>
        <v>2</v>
      </c>
    </row>
    <row r="10" spans="1:11" s="58" customFormat="1" ht="12.75" x14ac:dyDescent="0.2">
      <c r="A10" s="133" t="s">
        <v>104</v>
      </c>
      <c r="B10" s="114">
        <v>2</v>
      </c>
      <c r="C10" s="115">
        <v>4</v>
      </c>
      <c r="D10" s="63">
        <v>4</v>
      </c>
      <c r="E10" s="114">
        <v>3</v>
      </c>
      <c r="F10" s="115">
        <v>5</v>
      </c>
      <c r="G10" s="63">
        <v>4</v>
      </c>
      <c r="H10" s="64">
        <v>2</v>
      </c>
      <c r="I10" s="65">
        <f t="shared" si="2"/>
        <v>4</v>
      </c>
      <c r="J10" s="116">
        <f>(B10/5)*((C10+D10+E10+F10+G10+H10)/(COUNTA(C10:H10)*Criteria!$A$2))</f>
        <v>0.29333333333333333</v>
      </c>
      <c r="K10" s="67">
        <f t="shared" si="1"/>
        <v>3</v>
      </c>
    </row>
    <row r="11" spans="1:11" s="58" customFormat="1" ht="12.75" x14ac:dyDescent="0.2">
      <c r="A11" s="133" t="s">
        <v>105</v>
      </c>
      <c r="B11" s="114">
        <v>1</v>
      </c>
      <c r="C11" s="115">
        <v>4</v>
      </c>
      <c r="D11" s="63">
        <v>4</v>
      </c>
      <c r="E11" s="114">
        <v>4</v>
      </c>
      <c r="F11" s="115">
        <v>5</v>
      </c>
      <c r="G11" s="63">
        <v>5</v>
      </c>
      <c r="H11" s="64">
        <v>3</v>
      </c>
      <c r="I11" s="65">
        <f t="shared" si="2"/>
        <v>5</v>
      </c>
      <c r="J11" s="116">
        <f>(B11/5)*((C11+D11+E11+F11+G11+H11)/(COUNTA(C11:H11)*Criteria!$A$2))</f>
        <v>0.16666666666666669</v>
      </c>
      <c r="K11" s="67">
        <f t="shared" si="1"/>
        <v>3</v>
      </c>
    </row>
    <row r="12" spans="1:11" s="58" customFormat="1" ht="24" x14ac:dyDescent="0.2">
      <c r="A12" s="133" t="s">
        <v>106</v>
      </c>
      <c r="B12" s="114">
        <v>1</v>
      </c>
      <c r="C12" s="115">
        <v>4</v>
      </c>
      <c r="D12" s="63">
        <v>4</v>
      </c>
      <c r="E12" s="114">
        <v>5</v>
      </c>
      <c r="F12" s="115">
        <v>5</v>
      </c>
      <c r="G12" s="63">
        <v>5</v>
      </c>
      <c r="H12" s="64">
        <v>4</v>
      </c>
      <c r="I12" s="65">
        <f t="shared" si="2"/>
        <v>5</v>
      </c>
      <c r="J12" s="116">
        <f>(B12/5)*((C12+D12+E12+F12+G12+H12)/(COUNTA(C12:H12)*Criteria!$A$2))</f>
        <v>0.18000000000000002</v>
      </c>
      <c r="K12" s="67">
        <f t="shared" si="1"/>
        <v>3</v>
      </c>
    </row>
    <row r="13" spans="1:11" s="58" customFormat="1" ht="24" x14ac:dyDescent="0.2">
      <c r="A13" s="133" t="s">
        <v>107</v>
      </c>
      <c r="B13" s="114">
        <v>1</v>
      </c>
      <c r="C13" s="115">
        <v>1</v>
      </c>
      <c r="D13" s="63">
        <v>1</v>
      </c>
      <c r="E13" s="114">
        <v>3</v>
      </c>
      <c r="F13" s="115">
        <v>5</v>
      </c>
      <c r="G13" s="63">
        <v>5</v>
      </c>
      <c r="H13" s="64">
        <v>4</v>
      </c>
      <c r="I13" s="65">
        <f t="shared" si="2"/>
        <v>4</v>
      </c>
      <c r="J13" s="116">
        <f>(B13/5)*((C13+D13+E13+F13+G13+H13)/(COUNTA(C13:H13)*Criteria!$A$2))</f>
        <v>0.12666666666666668</v>
      </c>
      <c r="K13" s="67">
        <f t="shared" si="1"/>
        <v>2</v>
      </c>
    </row>
    <row r="14" spans="1:11" s="58" customFormat="1" ht="24" x14ac:dyDescent="0.2">
      <c r="A14" s="134" t="s">
        <v>108</v>
      </c>
      <c r="B14" s="114">
        <v>1</v>
      </c>
      <c r="C14" s="115">
        <v>4</v>
      </c>
      <c r="D14" s="63">
        <v>4</v>
      </c>
      <c r="E14" s="114">
        <v>5</v>
      </c>
      <c r="F14" s="115">
        <v>5</v>
      </c>
      <c r="G14" s="63">
        <v>5</v>
      </c>
      <c r="H14" s="64">
        <v>4</v>
      </c>
      <c r="I14" s="65">
        <f t="shared" si="2"/>
        <v>5</v>
      </c>
      <c r="J14" s="116">
        <f>(B14/5)*((C14+D14+E14+F14+G14+H14)/(COUNTA(C14:H14)*Criteria!$A$2))</f>
        <v>0.18000000000000002</v>
      </c>
      <c r="K14" s="67">
        <f t="shared" si="1"/>
        <v>3</v>
      </c>
    </row>
    <row r="15" spans="1:11" s="58" customFormat="1" ht="24.75" thickBot="1" x14ac:dyDescent="0.25">
      <c r="A15" s="134" t="s">
        <v>109</v>
      </c>
      <c r="B15" s="114">
        <v>1</v>
      </c>
      <c r="C15" s="115">
        <v>4</v>
      </c>
      <c r="D15" s="63">
        <v>4</v>
      </c>
      <c r="E15" s="114">
        <v>5</v>
      </c>
      <c r="F15" s="115">
        <v>5</v>
      </c>
      <c r="G15" s="63">
        <v>5</v>
      </c>
      <c r="H15" s="64">
        <v>4</v>
      </c>
      <c r="I15" s="68">
        <f t="shared" si="2"/>
        <v>5</v>
      </c>
      <c r="J15" s="116">
        <f>(B15/5)*((C15+D15+E15+F15+G15+H15)/(COUNTA(C15:H15)*Criteria!$A$2))</f>
        <v>0.18000000000000002</v>
      </c>
      <c r="K15" s="70">
        <f t="shared" si="1"/>
        <v>3</v>
      </c>
    </row>
    <row r="16" spans="1:11" s="79" customFormat="1" ht="15.75" thickBot="1" x14ac:dyDescent="0.3">
      <c r="A16" s="71" t="str">
        <f>+'Menselijke risico''s'!A29</f>
        <v>GEMIDDELDE SCORE</v>
      </c>
      <c r="B16" s="135">
        <f>AVERAGE(B7:B15)</f>
        <v>1.5555555555555556</v>
      </c>
      <c r="C16" s="74">
        <f t="shared" ref="C16:H16" si="3">AVERAGE(C7:C15)</f>
        <v>3.8888888888888888</v>
      </c>
      <c r="D16" s="117">
        <f t="shared" si="3"/>
        <v>2.6666666666666665</v>
      </c>
      <c r="E16" s="117">
        <f t="shared" si="3"/>
        <v>3.3333333333333335</v>
      </c>
      <c r="F16" s="118">
        <f t="shared" si="3"/>
        <v>4.8888888888888893</v>
      </c>
      <c r="G16" s="117">
        <f t="shared" si="3"/>
        <v>4.8888888888888893</v>
      </c>
      <c r="H16" s="75">
        <f t="shared" si="3"/>
        <v>3.1111111111111112</v>
      </c>
      <c r="I16" s="5"/>
      <c r="J16" s="77">
        <f>C20</f>
        <v>0.23621399176954735</v>
      </c>
    </row>
    <row r="17" spans="1:10" s="84" customFormat="1" x14ac:dyDescent="0.25">
      <c r="A17" s="136" t="str">
        <f>+'Menselijke risico''s'!A30</f>
        <v>*Bedreiging evenredig met %.</v>
      </c>
      <c r="B17" s="85"/>
      <c r="C17" s="137"/>
      <c r="D17" s="138"/>
      <c r="E17" s="138"/>
      <c r="I17" s="5"/>
      <c r="J17" s="87"/>
    </row>
    <row r="18" spans="1:10" s="83" customFormat="1" ht="12.75" x14ac:dyDescent="0.2">
      <c r="F18" s="78"/>
      <c r="G18" s="78"/>
      <c r="H18" s="119"/>
      <c r="I18" s="119"/>
      <c r="J18" s="78"/>
    </row>
    <row r="19" spans="1:10" s="100" customFormat="1" x14ac:dyDescent="0.25">
      <c r="B19" s="85"/>
      <c r="C19" s="149" t="str">
        <f>+'Menselijke risico''s'!C31:E31</f>
        <v>RISICO = KANS * ERNST</v>
      </c>
      <c r="D19" s="150"/>
      <c r="E19" s="151"/>
      <c r="F19" s="5"/>
      <c r="G19" s="5"/>
      <c r="H19" s="5"/>
      <c r="I19" s="5"/>
      <c r="J19" s="5"/>
    </row>
    <row r="20" spans="1:10" s="83" customFormat="1" x14ac:dyDescent="0.25">
      <c r="A20" s="139"/>
      <c r="B20" s="85"/>
      <c r="C20" s="89">
        <f>D20*E20</f>
        <v>0.23621399176954735</v>
      </c>
      <c r="D20" s="90">
        <f>SUM(B7:B15)/(COUNTA(B7:B15)*+Criteria!$A$2)</f>
        <v>0.31111111111111112</v>
      </c>
      <c r="E20" s="91">
        <f>SUM(C7:H15)/(COUNTA(C7:H15)*+Criteria!$A$2)</f>
        <v>0.7592592592592593</v>
      </c>
      <c r="F20" s="5"/>
      <c r="G20" s="140"/>
      <c r="H20" s="5"/>
      <c r="I20" s="5"/>
      <c r="J20" s="5"/>
    </row>
    <row r="21" spans="1:10" x14ac:dyDescent="0.25">
      <c r="A21" s="86"/>
      <c r="B21" s="95"/>
      <c r="C21" s="83"/>
      <c r="D21" s="96"/>
      <c r="E21" s="96"/>
    </row>
    <row r="22" spans="1:10" x14ac:dyDescent="0.25">
      <c r="A22" s="86">
        <f>SUM(B7:B15)</f>
        <v>14</v>
      </c>
    </row>
    <row r="23" spans="1:10" x14ac:dyDescent="0.25">
      <c r="A23" s="86">
        <f>SUM(C7:H15)</f>
        <v>205</v>
      </c>
    </row>
    <row r="24" spans="1:10" x14ac:dyDescent="0.25">
      <c r="A24" s="86">
        <f>COUNTA(B7:B15)</f>
        <v>9</v>
      </c>
    </row>
    <row r="25" spans="1:10" x14ac:dyDescent="0.25">
      <c r="A25" s="86">
        <f>COUNTA(C7:H15)</f>
        <v>54</v>
      </c>
    </row>
  </sheetData>
  <mergeCells count="2">
    <mergeCell ref="C3:I3"/>
    <mergeCell ref="C19:E19"/>
  </mergeCells>
  <conditionalFormatting sqref="K7:K15">
    <cfRule type="cellIs" dxfId="21" priority="11" operator="equal">
      <formula>4</formula>
    </cfRule>
    <cfRule type="cellIs" dxfId="20" priority="12" operator="equal">
      <formula>3</formula>
    </cfRule>
    <cfRule type="cellIs" dxfId="19" priority="13" operator="equal">
      <formula>2</formula>
    </cfRule>
    <cfRule type="cellIs" dxfId="18" priority="14" operator="equal">
      <formula>1</formula>
    </cfRule>
  </conditionalFormatting>
  <dataValidations disablePrompts="1" count="2">
    <dataValidation type="whole" showInputMessage="1" showErrorMessage="1" errorTitle="Out of Range" error="Value must be between 0 - 5_x000a_" sqref="B8:H15">
      <formula1>0</formula1>
      <formula2>5</formula2>
    </dataValidation>
    <dataValidation type="whole" showErrorMessage="1" errorTitle="Out of Range" error="Value must be between 0 - 5_x000a_" prompt="_x000a_" sqref="B7:H7">
      <formula1>0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greaterThan" id="{16A88ED5-8D25-494B-8160-62CA639561B5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ellIs" priority="8" stopIfTrue="1" operator="greaterThan" id="{03195B1B-06A9-41A8-BB6E-6823C6C73CDD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ellIs" priority="7" stopIfTrue="1" operator="greaterThan" id="{2563B2FB-5B5C-4976-84F4-9FD706C4D087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6" stopIfTrue="1" operator="greaterThan" id="{3C8ECDEF-D42A-4126-9594-48ACD4F19596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5" stopIfTrue="1" operator="greaterThan" id="{437C7DC6-8EAA-47A2-BBB4-313238334E2A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ellIs" priority="4" stopIfTrue="1" operator="greaterThan" id="{6D7FD379-95B4-42F0-9D28-CD311BDBB3C4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3" stopIfTrue="1" operator="greaterThan" id="{0CC9B247-72A4-498F-A6BB-6E2F13472AE5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2" stopIfTrue="1" operator="greaterThan" id="{D438F9B8-E102-4B12-9C23-429A873DE183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cellIs" priority="1" stopIfTrue="1" operator="greaterThan" id="{112B19C1-8413-4A65-8C7C-296E936A2C47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Zeros="0" tabSelected="1" workbookViewId="0">
      <selection activeCell="B5" sqref="B5"/>
    </sheetView>
  </sheetViews>
  <sheetFormatPr defaultRowHeight="15" x14ac:dyDescent="0.25"/>
  <cols>
    <col min="1" max="1" width="34.140625" style="144" bestFit="1" customWidth="1"/>
    <col min="2" max="5" width="4.5703125" style="144" bestFit="1" customWidth="1"/>
    <col min="6" max="6" width="8.85546875" style="144" bestFit="1" customWidth="1"/>
    <col min="7" max="16384" width="9.140625" style="144"/>
  </cols>
  <sheetData>
    <row r="1" spans="1:8" x14ac:dyDescent="0.25">
      <c r="A1" s="155" t="s">
        <v>110</v>
      </c>
      <c r="B1" s="155"/>
      <c r="C1" s="155"/>
      <c r="D1" s="155"/>
      <c r="E1" s="155"/>
      <c r="F1" s="155"/>
      <c r="G1" s="155"/>
    </row>
    <row r="2" spans="1:8" ht="84.75" x14ac:dyDescent="0.25">
      <c r="A2" s="156"/>
      <c r="B2" s="141" t="s">
        <v>111</v>
      </c>
      <c r="C2" s="141" t="s">
        <v>112</v>
      </c>
      <c r="D2" s="141" t="s">
        <v>113</v>
      </c>
      <c r="E2" s="141" t="s">
        <v>114</v>
      </c>
      <c r="F2" s="142" t="s">
        <v>115</v>
      </c>
      <c r="G2" s="158"/>
      <c r="H2" s="143"/>
    </row>
    <row r="3" spans="1:8" x14ac:dyDescent="0.25">
      <c r="A3" s="156" t="s">
        <v>116</v>
      </c>
      <c r="B3" s="145">
        <f>+'Natuurlijke risico''s'!D27</f>
        <v>0.3411764705882353</v>
      </c>
      <c r="C3" s="146">
        <f>+'Technologische risico''s'!D40</f>
        <v>0.30666666666666664</v>
      </c>
      <c r="D3" s="145">
        <f>+'Menselijke risico''s'!D32</f>
        <v>0.32941176470588235</v>
      </c>
      <c r="E3" s="146">
        <f>+'Gevaarlijke stoffen'!D20</f>
        <v>0.31111111111111112</v>
      </c>
      <c r="F3" s="147">
        <f>('Natuurlijke risico''s'!A29+'Technologische risico''s'!A42+'Menselijke risico''s'!A34+'Gevaarlijke stoffen'!A22)/((+'Natuurlijke risico''s'!A31+'Technologische risico''s'!A44+'Menselijke risico''s'!A36+'Gevaarlijke stoffen'!A24)*Criteria!A2)</f>
        <v>0.34615384615384615</v>
      </c>
      <c r="G3" s="159"/>
      <c r="H3" s="159"/>
    </row>
    <row r="4" spans="1:8" x14ac:dyDescent="0.25">
      <c r="A4" s="156" t="s">
        <v>117</v>
      </c>
      <c r="B4" s="145">
        <f>+'Natuurlijke risico''s'!E27</f>
        <v>0.54705882352941182</v>
      </c>
      <c r="C4" s="146">
        <f>+'Technologische risico''s'!E40</f>
        <v>0.65111111111111108</v>
      </c>
      <c r="D4" s="145">
        <f>+'Menselijke risico''s'!E32</f>
        <v>0.62549019607843137</v>
      </c>
      <c r="E4" s="146">
        <f>+'Gevaarlijke stoffen'!E20</f>
        <v>0.7592592592592593</v>
      </c>
      <c r="F4" s="147">
        <f>('Natuurlijke risico''s'!A30+'Technologische risico''s'!A43+'Menselijke risico''s'!A35+'Gevaarlijke stoffen'!A23)/((+'Natuurlijke risico''s'!A32+'Technologische risico''s'!A45+'Menselijke risico''s'!A37+'Gevaarlijke stoffen'!A25)*Criteria!A2)</f>
        <v>0.62136752136752138</v>
      </c>
      <c r="H4" s="159"/>
    </row>
    <row r="5" spans="1:8" x14ac:dyDescent="0.25">
      <c r="A5" s="160" t="s">
        <v>118</v>
      </c>
      <c r="B5" s="157">
        <f>+B3*B4</f>
        <v>0.18664359861591698</v>
      </c>
      <c r="C5" s="157">
        <f>+C3*C4</f>
        <v>0.19967407407407406</v>
      </c>
      <c r="D5" s="157">
        <f>+D3*D4</f>
        <v>0.20604382929642445</v>
      </c>
      <c r="E5" s="157">
        <f>+E3*E4</f>
        <v>0.23621399176954735</v>
      </c>
      <c r="F5" s="157">
        <f>+F3*F4</f>
        <v>0.2150887573964497</v>
      </c>
      <c r="G5" s="159"/>
    </row>
    <row r="6" spans="1:8" x14ac:dyDescent="0.25">
      <c r="A6" s="161"/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Zeros="0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46.5703125" style="5" bestFit="1" customWidth="1"/>
    <col min="2" max="2" width="10.5703125" style="5" bestFit="1" customWidth="1"/>
    <col min="3" max="3" width="11.140625" style="5" bestFit="1" customWidth="1"/>
    <col min="4" max="4" width="10.5703125" style="5" bestFit="1" customWidth="1"/>
    <col min="5" max="5" width="12.28515625" style="5" bestFit="1" customWidth="1"/>
    <col min="6" max="7" width="10.28515625" style="5" bestFit="1" customWidth="1"/>
    <col min="8" max="8" width="10.85546875" style="5" bestFit="1" customWidth="1"/>
    <col min="9" max="9" width="2" style="5" bestFit="1" customWidth="1"/>
    <col min="10" max="10" width="9.7109375" style="5" bestFit="1" customWidth="1"/>
    <col min="11" max="11" width="7" style="5" bestFit="1" customWidth="1"/>
    <col min="12" max="16384" width="9.140625" style="5"/>
  </cols>
  <sheetData>
    <row r="1" spans="1:11" ht="15.75" x14ac:dyDescent="0.25">
      <c r="A1" s="4" t="str">
        <f>+'Natuurlijke risico''s'!A1</f>
        <v>RISICO &amp; KWETSBAARHEIDSRISICO BEOORDELINGSTOOL</v>
      </c>
      <c r="B1" s="4"/>
      <c r="C1" s="4"/>
      <c r="D1" s="4"/>
      <c r="E1" s="4"/>
      <c r="F1" s="4"/>
      <c r="G1" s="4"/>
      <c r="H1" s="4"/>
      <c r="I1" s="4"/>
      <c r="J1" s="4"/>
    </row>
    <row r="2" spans="1:11" ht="16.5" thickBot="1" x14ac:dyDescent="0.3">
      <c r="A2" s="6" t="s">
        <v>121</v>
      </c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101"/>
      <c r="B3" s="102"/>
      <c r="C3" s="152" t="str">
        <f>+'Natuurlijke risico''s'!C3</f>
        <v>ERNST</v>
      </c>
      <c r="D3" s="153"/>
      <c r="E3" s="153"/>
      <c r="F3" s="153"/>
      <c r="G3" s="153"/>
      <c r="H3" s="153"/>
      <c r="I3" s="154"/>
      <c r="J3" s="103"/>
      <c r="K3" s="15"/>
    </row>
    <row r="4" spans="1:11" s="26" customFormat="1" ht="24.75" thickBot="1" x14ac:dyDescent="0.25">
      <c r="A4" s="16" t="str">
        <f>+'Natuurlijke risico''s'!A4</f>
        <v>GEBEURTENIS</v>
      </c>
      <c r="B4" s="104" t="str">
        <f>+'Natuurlijke risico''s'!B4</f>
        <v>KANS</v>
      </c>
      <c r="C4" s="105" t="str">
        <f>+'Natuurlijke risico''s'!C4</f>
        <v>MENS</v>
      </c>
      <c r="D4" s="106" t="str">
        <f>+'Natuurlijke risico''s'!D4</f>
        <v>MATERIEEL</v>
      </c>
      <c r="E4" s="107" t="str">
        <f>+'Natuurlijke risico''s'!E4</f>
        <v>BEDRIJF</v>
      </c>
      <c r="F4" s="108" t="str">
        <f>+'Natuurlijke risico''s'!F4</f>
        <v>VOOR
BEREIDING</v>
      </c>
      <c r="G4" s="22" t="str">
        <f>+'Natuurlijke risico''s'!G4</f>
        <v>INTERNE RESPONS</v>
      </c>
      <c r="H4" s="23" t="str">
        <f>+'Natuurlijke risico''s'!H4</f>
        <v>EXTERNE RESPONS</v>
      </c>
      <c r="I4" s="24"/>
      <c r="J4" s="25" t="str">
        <f>+'Natuurlijke risico''s'!J4</f>
        <v>RISICO</v>
      </c>
      <c r="K4" s="25" t="str">
        <f>+'Natuurlijke risico''s'!K4</f>
        <v>RISICO</v>
      </c>
    </row>
    <row r="5" spans="1:11" s="37" customFormat="1" ht="34.5" thickBot="1" x14ac:dyDescent="0.3">
      <c r="A5" s="27"/>
      <c r="B5" s="28" t="str">
        <f>+'Gevaarlijke stoffen'!B5</f>
        <v>Voorkomen</v>
      </c>
      <c r="C5" s="109" t="str">
        <f>+'Gevaarlijke stoffen'!C5</f>
        <v>Overlijden
of verwonding</v>
      </c>
      <c r="D5" s="110" t="str">
        <f>+'Gevaarlijke stoffen'!D5</f>
        <v>Verlies en
schade</v>
      </c>
      <c r="E5" s="31" t="str">
        <f>+'Gevaarlijke stoffen'!E5</f>
        <v>Verstoring in
dienstverlening</v>
      </c>
      <c r="F5" s="111" t="str">
        <f>+'Gevaarlijke stoffen'!F5</f>
        <v>Preplanning</v>
      </c>
      <c r="G5" s="33" t="str">
        <f>+'Gevaarlijke stoffen'!G5</f>
        <v>Tijd, effectiviteit, bronnen</v>
      </c>
      <c r="H5" s="34" t="str">
        <f>+'Gevaarlijke stoffen'!H5</f>
        <v>Overheid
Hulpdiensten
en middelen</v>
      </c>
      <c r="I5" s="35"/>
      <c r="J5" s="36" t="str">
        <f>+'Gevaarlijke stoffen'!J5</f>
        <v>Relatieve
bedreiging*</v>
      </c>
      <c r="K5" s="36" t="str">
        <f>+'Gevaarlijke stoffen'!K5</f>
        <v>Score</v>
      </c>
    </row>
    <row r="6" spans="1:11" s="48" customFormat="1" ht="63.75" thickBot="1" x14ac:dyDescent="0.3">
      <c r="A6" s="38" t="str">
        <f>+'Natuurlijke risico''s'!A6</f>
        <v xml:space="preserve">SCORE </v>
      </c>
      <c r="B6" s="39" t="str">
        <f>+'Natuurlijke risico''s'!B6</f>
        <v>0 = ondenkbaar
1 = Zeer laag
2= Laag
3 = Matig
4 = Hoog
5 = Zeer hoog</v>
      </c>
      <c r="C6" s="112" t="str">
        <f>+'Natuurlijke risico''s'!C6</f>
        <v>1 = Zeer laag
2= Laag
3 = Matig
4 = Hoog
5 = Zeer hoog</v>
      </c>
      <c r="D6" s="113" t="str">
        <f>+C6</f>
        <v>1 = Zeer laag
2= Laag
3 = Matig
4 = Hoog
5 = Zeer hoog</v>
      </c>
      <c r="E6" s="42" t="str">
        <f>+D6</f>
        <v>1 = Zeer laag
2= Laag
3 = Matig
4 = Hoog
5 = Zeer hoog</v>
      </c>
      <c r="F6" s="43" t="str">
        <f>+'Natuurlijke risico''s'!F6</f>
        <v>1 = Zeer hoog
2 = Hoog
3 = Matig
4 = Laag
5 = Zeer laag</v>
      </c>
      <c r="G6" s="44" t="str">
        <f>+F6</f>
        <v>1 = Zeer hoog
2 = Hoog
3 = Matig
4 = Laag
5 = Zeer laag</v>
      </c>
      <c r="H6" s="45" t="str">
        <f>+G6</f>
        <v>1 = Zeer hoog
2 = Hoog
3 = Matig
4 = Laag
5 = Zeer laag</v>
      </c>
      <c r="I6" s="46"/>
      <c r="J6" s="47" t="str">
        <f>+'Natuurlijke risico''s'!J6</f>
        <v>0 - 100%</v>
      </c>
      <c r="K6" s="47" t="str">
        <f>+'Natuurlijke risico''s'!K6</f>
        <v>0 - 100%</v>
      </c>
    </row>
    <row r="7" spans="1:11" s="58" customFormat="1" ht="12.75" x14ac:dyDescent="0.2">
      <c r="A7" s="49" t="s">
        <v>122</v>
      </c>
      <c r="B7" s="50">
        <v>4</v>
      </c>
      <c r="C7" s="50">
        <v>1</v>
      </c>
      <c r="D7" s="51">
        <v>2</v>
      </c>
      <c r="E7" s="52">
        <v>2</v>
      </c>
      <c r="F7" s="51">
        <v>2</v>
      </c>
      <c r="G7" s="53">
        <v>2</v>
      </c>
      <c r="H7" s="54">
        <v>3</v>
      </c>
      <c r="I7" s="55">
        <f t="shared" ref="I7" si="0">_xlfn.CEILING.PRECISE((C7+D7+E7+F7+G7+H7)/(COUNTA(C7:H7)),1)</f>
        <v>2</v>
      </c>
      <c r="J7" s="116">
        <f>(B7/5)*(C7+D7+E7+F7+G7+H7)/(COUNTA(C7:H7)*Criteria!$A$2)</f>
        <v>0.32000000000000006</v>
      </c>
      <c r="K7" s="57">
        <f t="shared" ref="K7:K36" si="1">IF(AND(B7=1,I7=1),1,IF(AND(B7=1,I7=2),1,IF(AND(B7=1,I7=3),1,IF(AND(B7=1,I7=4),2,IF(AND(B7=1,I7=5),3,IF(AND(B7=2,I7=1),1,IF(AND(B7=2,I7=2),1,IF(AND(B7=2,I7=3),2,IF(AND(B7=2,I7=4),3,IF(AND(B7=2,I7=5),4,IF(AND(B7=3,I7=1),1,IF(AND(B7=3,I7=2),2,IF(AND(B7=3,I7=3),3,IF(AND(B7=3,I7=4),4,IF(AND(B7=3,I7=5),4,IF(AND(B7=4,I7=1),2,IF(AND(B7=4,I7=2),3,IF(AND(B7=4,I7=3),3,IF(AND(B7=4,I7=4),4,IF(AND(B7=4,I7=5),4,IF(AND(B7=5,I7=1),3,IF(AND(B7=5,I7=2),3,IF(AND(B7=5,I7=3),4,IF(AND(B7=5,I7=4),4,IF(AND(B7=5,I7=5),4)))))))))))))))))))))))))</f>
        <v>3</v>
      </c>
    </row>
    <row r="8" spans="1:11" s="58" customFormat="1" ht="12.75" x14ac:dyDescent="0.2">
      <c r="A8" s="59" t="s">
        <v>123</v>
      </c>
      <c r="B8" s="114">
        <v>2</v>
      </c>
      <c r="C8" s="115">
        <v>5</v>
      </c>
      <c r="D8" s="63">
        <v>5</v>
      </c>
      <c r="E8" s="114">
        <v>5</v>
      </c>
      <c r="F8" s="115">
        <v>2</v>
      </c>
      <c r="G8" s="63">
        <v>2</v>
      </c>
      <c r="H8" s="64">
        <v>3</v>
      </c>
      <c r="I8" s="65">
        <f>_xlfn.CEILING.PRECISE((C8+D8+E8+F8+G8+H8)/(COUNTA(C8:H8)),1)</f>
        <v>4</v>
      </c>
      <c r="J8" s="116">
        <f>(B8/5)*(C8+D8+E8+F8+G8+H8)/(COUNTA(C8:H8)*Criteria!$A$2)</f>
        <v>0.29333333333333333</v>
      </c>
      <c r="K8" s="67">
        <f t="shared" si="1"/>
        <v>3</v>
      </c>
    </row>
    <row r="9" spans="1:11" s="58" customFormat="1" ht="12.75" x14ac:dyDescent="0.2">
      <c r="A9" s="59" t="s">
        <v>124</v>
      </c>
      <c r="B9" s="114">
        <v>2</v>
      </c>
      <c r="C9" s="115">
        <v>5</v>
      </c>
      <c r="D9" s="63">
        <v>5</v>
      </c>
      <c r="E9" s="114">
        <v>5</v>
      </c>
      <c r="F9" s="115">
        <v>3</v>
      </c>
      <c r="G9" s="63">
        <v>2</v>
      </c>
      <c r="H9" s="64">
        <v>3</v>
      </c>
      <c r="I9" s="65">
        <f t="shared" ref="I9:I36" si="2">_xlfn.CEILING.PRECISE((C9+D9+E9+F9+G9+H9)/(COUNTA(C9:H9)),1)</f>
        <v>4</v>
      </c>
      <c r="J9" s="116">
        <f>(B9/5)*(C9+D9+E9+F9+G9+H9)/(COUNTA(C9:H9)*Criteria!$A$2)</f>
        <v>0.3066666666666667</v>
      </c>
      <c r="K9" s="67">
        <f t="shared" si="1"/>
        <v>3</v>
      </c>
    </row>
    <row r="10" spans="1:11" s="58" customFormat="1" ht="12.75" x14ac:dyDescent="0.2">
      <c r="A10" s="59" t="s">
        <v>125</v>
      </c>
      <c r="B10" s="114">
        <v>2</v>
      </c>
      <c r="C10" s="115">
        <v>4</v>
      </c>
      <c r="D10" s="63">
        <v>1</v>
      </c>
      <c r="E10" s="114">
        <v>4</v>
      </c>
      <c r="F10" s="115">
        <v>5</v>
      </c>
      <c r="G10" s="63">
        <v>2</v>
      </c>
      <c r="H10" s="64">
        <v>3</v>
      </c>
      <c r="I10" s="65">
        <f t="shared" si="2"/>
        <v>4</v>
      </c>
      <c r="J10" s="116">
        <f>(B10/5)*(C10+D10+E10+F10+G10+H10)/(COUNTA(C10:H10)*Criteria!$A$2)</f>
        <v>0.25333333333333335</v>
      </c>
      <c r="K10" s="67">
        <f t="shared" si="1"/>
        <v>3</v>
      </c>
    </row>
    <row r="11" spans="1:11" s="58" customFormat="1" ht="12.75" x14ac:dyDescent="0.2">
      <c r="A11" s="59" t="s">
        <v>126</v>
      </c>
      <c r="B11" s="114">
        <v>1</v>
      </c>
      <c r="C11" s="115">
        <v>3</v>
      </c>
      <c r="D11" s="63">
        <v>1</v>
      </c>
      <c r="E11" s="114">
        <v>3</v>
      </c>
      <c r="F11" s="115">
        <v>5</v>
      </c>
      <c r="G11" s="63">
        <v>2</v>
      </c>
      <c r="H11" s="64">
        <v>3</v>
      </c>
      <c r="I11" s="65">
        <f t="shared" si="2"/>
        <v>3</v>
      </c>
      <c r="J11" s="116">
        <f>(B11/5)*(C11+D11+E11+F11+G11+H11)/(COUNTA(C11:H11)*Criteria!$A$2)</f>
        <v>0.11333333333333334</v>
      </c>
      <c r="K11" s="67">
        <f t="shared" si="1"/>
        <v>1</v>
      </c>
    </row>
    <row r="12" spans="1:11" s="58" customFormat="1" ht="12.75" x14ac:dyDescent="0.2">
      <c r="A12" s="59" t="s">
        <v>127</v>
      </c>
      <c r="B12" s="114">
        <v>2</v>
      </c>
      <c r="C12" s="115">
        <v>1</v>
      </c>
      <c r="D12" s="63">
        <v>1</v>
      </c>
      <c r="E12" s="114">
        <v>1</v>
      </c>
      <c r="F12" s="115">
        <v>5</v>
      </c>
      <c r="G12" s="63">
        <v>2</v>
      </c>
      <c r="H12" s="64">
        <v>3</v>
      </c>
      <c r="I12" s="65">
        <f t="shared" si="2"/>
        <v>3</v>
      </c>
      <c r="J12" s="116">
        <f>(B12/5)*(C12+D12+E12+F12+G12+H12)/(COUNTA(C12:H12)*Criteria!$A$2)</f>
        <v>0.17333333333333334</v>
      </c>
      <c r="K12" s="67">
        <f t="shared" si="1"/>
        <v>2</v>
      </c>
    </row>
    <row r="13" spans="1:11" s="58" customFormat="1" ht="12.75" x14ac:dyDescent="0.2">
      <c r="A13" s="59" t="s">
        <v>135</v>
      </c>
      <c r="B13" s="114">
        <v>2</v>
      </c>
      <c r="C13" s="115">
        <v>5</v>
      </c>
      <c r="D13" s="63">
        <v>1</v>
      </c>
      <c r="E13" s="114">
        <v>5</v>
      </c>
      <c r="F13" s="115">
        <v>3</v>
      </c>
      <c r="G13" s="63">
        <v>2</v>
      </c>
      <c r="H13" s="64">
        <v>3</v>
      </c>
      <c r="I13" s="65">
        <f t="shared" si="2"/>
        <v>4</v>
      </c>
      <c r="J13" s="116">
        <f>(B13/5)*(C13+D13+E13+F13+G13+H13)/(COUNTA(C13:H13)*Criteria!$A$2)</f>
        <v>0.25333333333333335</v>
      </c>
      <c r="K13" s="67">
        <f t="shared" si="1"/>
        <v>3</v>
      </c>
    </row>
    <row r="14" spans="1:11" s="58" customFormat="1" ht="12.75" x14ac:dyDescent="0.2">
      <c r="A14" s="59" t="s">
        <v>130</v>
      </c>
      <c r="B14" s="114">
        <v>2</v>
      </c>
      <c r="C14" s="115">
        <v>5</v>
      </c>
      <c r="D14" s="63">
        <v>4</v>
      </c>
      <c r="E14" s="114">
        <v>3</v>
      </c>
      <c r="F14" s="115">
        <v>3</v>
      </c>
      <c r="G14" s="63">
        <v>2</v>
      </c>
      <c r="H14" s="64">
        <v>3</v>
      </c>
      <c r="I14" s="65">
        <f t="shared" si="2"/>
        <v>4</v>
      </c>
      <c r="J14" s="116">
        <f>(B14/5)*(C14+D14+E14+F14+G14+H14)/(COUNTA(C14:H14)*Criteria!$A$2)</f>
        <v>0.26666666666666666</v>
      </c>
      <c r="K14" s="67">
        <f t="shared" si="1"/>
        <v>3</v>
      </c>
    </row>
    <row r="15" spans="1:11" s="58" customFormat="1" ht="12.75" x14ac:dyDescent="0.2">
      <c r="A15" s="59" t="s">
        <v>128</v>
      </c>
      <c r="B15" s="114">
        <v>3</v>
      </c>
      <c r="C15" s="115">
        <v>3</v>
      </c>
      <c r="D15" s="63">
        <v>3</v>
      </c>
      <c r="E15" s="114">
        <v>2</v>
      </c>
      <c r="F15" s="115">
        <v>1</v>
      </c>
      <c r="G15" s="63">
        <v>2</v>
      </c>
      <c r="H15" s="64">
        <v>3</v>
      </c>
      <c r="I15" s="65">
        <f t="shared" si="2"/>
        <v>3</v>
      </c>
      <c r="J15" s="116">
        <f>(B15/5)*(C15+D15+E15+F15+G15+H15)/(COUNTA(C15:H15)*Criteria!$A$2)</f>
        <v>0.28000000000000003</v>
      </c>
      <c r="K15" s="67">
        <f t="shared" si="1"/>
        <v>3</v>
      </c>
    </row>
    <row r="16" spans="1:11" s="58" customFormat="1" ht="12.75" x14ac:dyDescent="0.2">
      <c r="A16" s="59" t="s">
        <v>129</v>
      </c>
      <c r="B16" s="114">
        <v>4</v>
      </c>
      <c r="C16" s="115">
        <v>3</v>
      </c>
      <c r="D16" s="63">
        <v>2</v>
      </c>
      <c r="E16" s="114">
        <v>1</v>
      </c>
      <c r="F16" s="115">
        <v>2</v>
      </c>
      <c r="G16" s="63">
        <v>2</v>
      </c>
      <c r="H16" s="64">
        <v>3</v>
      </c>
      <c r="I16" s="65">
        <f t="shared" si="2"/>
        <v>3</v>
      </c>
      <c r="J16" s="116">
        <f>(B16/5)*(C16+D16+E16+F16+G16+H16)/(COUNTA(C16:H16)*Criteria!$A$2)</f>
        <v>0.34666666666666668</v>
      </c>
      <c r="K16" s="67">
        <f t="shared" si="1"/>
        <v>3</v>
      </c>
    </row>
    <row r="17" spans="1:11" s="58" customFormat="1" ht="12.75" x14ac:dyDescent="0.2">
      <c r="A17" s="59" t="s">
        <v>131</v>
      </c>
      <c r="B17" s="114">
        <v>2</v>
      </c>
      <c r="C17" s="115">
        <v>3</v>
      </c>
      <c r="D17" s="63">
        <v>4</v>
      </c>
      <c r="E17" s="114">
        <v>2</v>
      </c>
      <c r="F17" s="115">
        <v>1</v>
      </c>
      <c r="G17" s="63">
        <v>2</v>
      </c>
      <c r="H17" s="64">
        <v>3</v>
      </c>
      <c r="I17" s="65">
        <f t="shared" si="2"/>
        <v>3</v>
      </c>
      <c r="J17" s="116">
        <f>(B17/5)*(C17+D17+E17+F17+G17+H17)/(COUNTA(C17:H17)*Criteria!$A$2)</f>
        <v>0.2</v>
      </c>
      <c r="K17" s="67">
        <f t="shared" si="1"/>
        <v>2</v>
      </c>
    </row>
    <row r="18" spans="1:11" s="58" customFormat="1" ht="12.75" x14ac:dyDescent="0.2">
      <c r="A18" s="59" t="s">
        <v>132</v>
      </c>
      <c r="B18" s="114">
        <v>2</v>
      </c>
      <c r="C18" s="115">
        <v>3</v>
      </c>
      <c r="D18" s="63">
        <v>4</v>
      </c>
      <c r="E18" s="114">
        <v>3</v>
      </c>
      <c r="F18" s="115">
        <v>2</v>
      </c>
      <c r="G18" s="63">
        <v>2</v>
      </c>
      <c r="H18" s="64">
        <v>3</v>
      </c>
      <c r="I18" s="65">
        <f t="shared" si="2"/>
        <v>3</v>
      </c>
      <c r="J18" s="116">
        <f>(B18/5)*(C18+D18+E18+F18+G18+H18)/(COUNTA(C18:H18)*Criteria!$A$2)</f>
        <v>0.22666666666666668</v>
      </c>
      <c r="K18" s="67">
        <f t="shared" si="1"/>
        <v>2</v>
      </c>
    </row>
    <row r="19" spans="1:11" s="58" customFormat="1" ht="12.75" x14ac:dyDescent="0.2">
      <c r="A19" s="59" t="s">
        <v>133</v>
      </c>
      <c r="B19" s="114">
        <v>2</v>
      </c>
      <c r="C19" s="115">
        <v>3</v>
      </c>
      <c r="D19" s="63">
        <v>4</v>
      </c>
      <c r="E19" s="114">
        <v>3</v>
      </c>
      <c r="F19" s="115">
        <v>2</v>
      </c>
      <c r="G19" s="63">
        <v>2</v>
      </c>
      <c r="H19" s="64">
        <v>3</v>
      </c>
      <c r="I19" s="65">
        <f t="shared" si="2"/>
        <v>3</v>
      </c>
      <c r="J19" s="116">
        <f>(B19/5)*(C19+D19+E19+F19+G19+H19)/(COUNTA(C19:H19)*Criteria!$A$2)</f>
        <v>0.22666666666666668</v>
      </c>
      <c r="K19" s="67">
        <f t="shared" si="1"/>
        <v>2</v>
      </c>
    </row>
    <row r="20" spans="1:11" s="58" customFormat="1" ht="12.75" x14ac:dyDescent="0.2">
      <c r="A20" s="59" t="s">
        <v>134</v>
      </c>
      <c r="B20" s="114">
        <v>2</v>
      </c>
      <c r="C20" s="115">
        <v>3</v>
      </c>
      <c r="D20" s="63">
        <v>4</v>
      </c>
      <c r="E20" s="114">
        <v>3</v>
      </c>
      <c r="F20" s="115">
        <v>2</v>
      </c>
      <c r="G20" s="63">
        <v>2</v>
      </c>
      <c r="H20" s="64">
        <v>3</v>
      </c>
      <c r="I20" s="65">
        <f t="shared" si="2"/>
        <v>3</v>
      </c>
      <c r="J20" s="116">
        <f>(B20/5)*(C20+D20+E20+F20+G20+H20)/(COUNTA(C20:H20)*Criteria!$A$2)</f>
        <v>0.22666666666666668</v>
      </c>
      <c r="K20" s="67">
        <f t="shared" si="1"/>
        <v>2</v>
      </c>
    </row>
    <row r="21" spans="1:11" s="58" customFormat="1" ht="12.75" x14ac:dyDescent="0.2">
      <c r="A21" s="59" t="s">
        <v>137</v>
      </c>
      <c r="B21" s="114">
        <v>2</v>
      </c>
      <c r="C21" s="115">
        <v>3</v>
      </c>
      <c r="D21" s="63">
        <v>4</v>
      </c>
      <c r="E21" s="114">
        <v>3</v>
      </c>
      <c r="F21" s="115">
        <v>2</v>
      </c>
      <c r="G21" s="63">
        <v>2</v>
      </c>
      <c r="H21" s="64">
        <v>3</v>
      </c>
      <c r="I21" s="65">
        <f t="shared" si="2"/>
        <v>3</v>
      </c>
      <c r="J21" s="116">
        <f>(B21/5)*(C21+D21+E21+F21+G21+H21)/(COUNTA(C21:H21)*Criteria!$A$2)</f>
        <v>0.22666666666666668</v>
      </c>
      <c r="K21" s="67">
        <f t="shared" si="1"/>
        <v>2</v>
      </c>
    </row>
    <row r="22" spans="1:11" s="58" customFormat="1" ht="12.75" x14ac:dyDescent="0.2">
      <c r="A22" s="59" t="s">
        <v>136</v>
      </c>
      <c r="B22" s="114">
        <v>3</v>
      </c>
      <c r="C22" s="115">
        <v>4</v>
      </c>
      <c r="D22" s="63">
        <v>4</v>
      </c>
      <c r="E22" s="114">
        <v>4</v>
      </c>
      <c r="F22" s="115">
        <v>2</v>
      </c>
      <c r="G22" s="63">
        <v>2</v>
      </c>
      <c r="H22" s="64">
        <v>2</v>
      </c>
      <c r="I22" s="65">
        <f t="shared" si="2"/>
        <v>3</v>
      </c>
      <c r="J22" s="116">
        <f>(B22/5)*(C22+D22+E22+F22+G22+H22)/(COUNTA(C22:H22)*Criteria!$A$2)</f>
        <v>0.36</v>
      </c>
      <c r="K22" s="67">
        <f t="shared" si="1"/>
        <v>3</v>
      </c>
    </row>
    <row r="23" spans="1:11" s="58" customFormat="1" ht="12.75" x14ac:dyDescent="0.2">
      <c r="A23" s="59" t="s">
        <v>138</v>
      </c>
      <c r="B23" s="114">
        <v>2</v>
      </c>
      <c r="C23" s="115">
        <v>1</v>
      </c>
      <c r="D23" s="63">
        <v>1</v>
      </c>
      <c r="E23" s="114">
        <v>1</v>
      </c>
      <c r="F23" s="115">
        <v>2</v>
      </c>
      <c r="G23" s="63">
        <v>2</v>
      </c>
      <c r="H23" s="64">
        <v>3</v>
      </c>
      <c r="I23" s="65">
        <f t="shared" si="2"/>
        <v>2</v>
      </c>
      <c r="J23" s="116">
        <f>(B23/5)*(C23+D23+E23+F23+G23+H23)/(COUNTA(C23:H23)*Criteria!$A$2)</f>
        <v>0.13333333333333333</v>
      </c>
      <c r="K23" s="67">
        <f t="shared" si="1"/>
        <v>1</v>
      </c>
    </row>
    <row r="24" spans="1:11" s="58" customFormat="1" ht="12.75" x14ac:dyDescent="0.2">
      <c r="A24" s="59"/>
      <c r="B24" s="114">
        <v>0</v>
      </c>
      <c r="C24" s="115">
        <v>0</v>
      </c>
      <c r="D24" s="63">
        <v>0</v>
      </c>
      <c r="E24" s="114">
        <v>0</v>
      </c>
      <c r="F24" s="115">
        <v>0</v>
      </c>
      <c r="G24" s="63">
        <v>0</v>
      </c>
      <c r="H24" s="64">
        <v>0</v>
      </c>
      <c r="I24" s="65">
        <f t="shared" si="2"/>
        <v>0</v>
      </c>
      <c r="J24" s="116">
        <f>(B24/5)*(C24+D24+E24+F24+G24+H24)/(COUNTA(C24:H24)*Criteria!$A$2)</f>
        <v>0</v>
      </c>
      <c r="K24" s="67" t="b">
        <f t="shared" si="1"/>
        <v>0</v>
      </c>
    </row>
    <row r="25" spans="1:11" s="58" customFormat="1" ht="12.75" x14ac:dyDescent="0.2">
      <c r="A25" s="59"/>
      <c r="B25" s="114">
        <v>0</v>
      </c>
      <c r="C25" s="115">
        <v>0</v>
      </c>
      <c r="D25" s="63">
        <v>0</v>
      </c>
      <c r="E25" s="114">
        <v>0</v>
      </c>
      <c r="F25" s="115">
        <v>0</v>
      </c>
      <c r="G25" s="63">
        <v>0</v>
      </c>
      <c r="H25" s="64">
        <v>0</v>
      </c>
      <c r="I25" s="65">
        <f t="shared" si="2"/>
        <v>0</v>
      </c>
      <c r="J25" s="116">
        <f>(B25/5)*(C25+D25+E25+F25+G25+H25)/(COUNTA(C25:H25)*Criteria!$A$2)</f>
        <v>0</v>
      </c>
      <c r="K25" s="67" t="b">
        <f t="shared" si="1"/>
        <v>0</v>
      </c>
    </row>
    <row r="26" spans="1:11" s="58" customFormat="1" ht="12.75" x14ac:dyDescent="0.2">
      <c r="A26" s="59"/>
      <c r="B26" s="114">
        <v>0</v>
      </c>
      <c r="C26" s="115">
        <v>0</v>
      </c>
      <c r="D26" s="63">
        <v>0</v>
      </c>
      <c r="E26" s="114">
        <v>0</v>
      </c>
      <c r="F26" s="115">
        <v>0</v>
      </c>
      <c r="G26" s="63">
        <v>0</v>
      </c>
      <c r="H26" s="64">
        <v>0</v>
      </c>
      <c r="I26" s="65">
        <f t="shared" si="2"/>
        <v>0</v>
      </c>
      <c r="J26" s="116">
        <f>(B26/5)*(C26+D26+E26+F26+G26+H26)/(COUNTA(C26:H26)*Criteria!$A$2)</f>
        <v>0</v>
      </c>
      <c r="K26" s="67" t="b">
        <f t="shared" si="1"/>
        <v>0</v>
      </c>
    </row>
    <row r="27" spans="1:11" s="58" customFormat="1" ht="12.75" x14ac:dyDescent="0.2">
      <c r="A27" s="59"/>
      <c r="B27" s="114">
        <v>0</v>
      </c>
      <c r="C27" s="115">
        <v>0</v>
      </c>
      <c r="D27" s="63">
        <v>0</v>
      </c>
      <c r="E27" s="114">
        <v>0</v>
      </c>
      <c r="F27" s="115">
        <v>0</v>
      </c>
      <c r="G27" s="63">
        <v>0</v>
      </c>
      <c r="H27" s="64">
        <v>0</v>
      </c>
      <c r="I27" s="65">
        <f t="shared" si="2"/>
        <v>0</v>
      </c>
      <c r="J27" s="116">
        <f>(B27/5)*(C27+D27+E27+F27+G27+H27)/(COUNTA(C27:H27)*Criteria!$A$2)</f>
        <v>0</v>
      </c>
      <c r="K27" s="67" t="b">
        <f t="shared" si="1"/>
        <v>0</v>
      </c>
    </row>
    <row r="28" spans="1:11" s="58" customFormat="1" ht="12.75" x14ac:dyDescent="0.2">
      <c r="A28" s="59"/>
      <c r="B28" s="114">
        <v>0</v>
      </c>
      <c r="C28" s="115">
        <v>0</v>
      </c>
      <c r="D28" s="63">
        <v>0</v>
      </c>
      <c r="E28" s="114">
        <v>0</v>
      </c>
      <c r="F28" s="115">
        <v>0</v>
      </c>
      <c r="G28" s="63">
        <v>0</v>
      </c>
      <c r="H28" s="64">
        <v>0</v>
      </c>
      <c r="I28" s="65">
        <f t="shared" si="2"/>
        <v>0</v>
      </c>
      <c r="J28" s="116">
        <f>(B28/5)*(C28+D28+E28+F28+G28+H28)/(COUNTA(C28:H28)*Criteria!$A$2)</f>
        <v>0</v>
      </c>
      <c r="K28" s="67" t="b">
        <f t="shared" si="1"/>
        <v>0</v>
      </c>
    </row>
    <row r="29" spans="1:11" s="58" customFormat="1" ht="12.75" x14ac:dyDescent="0.2">
      <c r="A29" s="59"/>
      <c r="B29" s="114">
        <v>0</v>
      </c>
      <c r="C29" s="115">
        <v>0</v>
      </c>
      <c r="D29" s="63">
        <v>0</v>
      </c>
      <c r="E29" s="114">
        <v>0</v>
      </c>
      <c r="F29" s="115">
        <v>0</v>
      </c>
      <c r="G29" s="63">
        <v>0</v>
      </c>
      <c r="H29" s="64">
        <v>0</v>
      </c>
      <c r="I29" s="65">
        <f t="shared" si="2"/>
        <v>0</v>
      </c>
      <c r="J29" s="116">
        <f>(B29/5)*(C29+D29+E29+F29+G29+H29)/(COUNTA(C29:H29)*Criteria!$A$2)</f>
        <v>0</v>
      </c>
      <c r="K29" s="67" t="b">
        <f t="shared" si="1"/>
        <v>0</v>
      </c>
    </row>
    <row r="30" spans="1:11" s="58" customFormat="1" ht="12.75" x14ac:dyDescent="0.2">
      <c r="A30" s="59"/>
      <c r="B30" s="114">
        <v>0</v>
      </c>
      <c r="C30" s="115">
        <v>0</v>
      </c>
      <c r="D30" s="63">
        <v>0</v>
      </c>
      <c r="E30" s="114">
        <v>0</v>
      </c>
      <c r="F30" s="115">
        <v>0</v>
      </c>
      <c r="G30" s="63">
        <v>0</v>
      </c>
      <c r="H30" s="64">
        <v>0</v>
      </c>
      <c r="I30" s="65">
        <f t="shared" si="2"/>
        <v>0</v>
      </c>
      <c r="J30" s="116">
        <f>(B30/5)*(C30+D30+E30+F30+G30+H30)/(COUNTA(C30:H30)*Criteria!$A$2)</f>
        <v>0</v>
      </c>
      <c r="K30" s="67" t="b">
        <f t="shared" si="1"/>
        <v>0</v>
      </c>
    </row>
    <row r="31" spans="1:11" s="58" customFormat="1" ht="12.75" x14ac:dyDescent="0.2">
      <c r="A31" s="59"/>
      <c r="B31" s="114">
        <v>0</v>
      </c>
      <c r="C31" s="115">
        <v>0</v>
      </c>
      <c r="D31" s="63">
        <v>0</v>
      </c>
      <c r="E31" s="114">
        <v>0</v>
      </c>
      <c r="F31" s="115">
        <v>0</v>
      </c>
      <c r="G31" s="63">
        <v>0</v>
      </c>
      <c r="H31" s="64">
        <v>0</v>
      </c>
      <c r="I31" s="65">
        <f t="shared" si="2"/>
        <v>0</v>
      </c>
      <c r="J31" s="116">
        <f>(B31/5)*(C31+D31+E31+F31+G31+H31)/(COUNTA(C31:H31)*Criteria!$A$2)</f>
        <v>0</v>
      </c>
      <c r="K31" s="67" t="b">
        <f t="shared" si="1"/>
        <v>0</v>
      </c>
    </row>
    <row r="32" spans="1:11" s="58" customFormat="1" ht="12.75" x14ac:dyDescent="0.2">
      <c r="A32" s="59"/>
      <c r="B32" s="114">
        <v>0</v>
      </c>
      <c r="C32" s="115">
        <v>0</v>
      </c>
      <c r="D32" s="63">
        <v>0</v>
      </c>
      <c r="E32" s="114">
        <v>0</v>
      </c>
      <c r="F32" s="115">
        <v>0</v>
      </c>
      <c r="G32" s="63">
        <v>0</v>
      </c>
      <c r="H32" s="64">
        <v>0</v>
      </c>
      <c r="I32" s="65">
        <f t="shared" si="2"/>
        <v>0</v>
      </c>
      <c r="J32" s="116">
        <f>(B32/5)*(C32+D32+E32+F32+G32+H32)/(COUNTA(C32:H32)*Criteria!$A$2)</f>
        <v>0</v>
      </c>
      <c r="K32" s="67" t="b">
        <f t="shared" si="1"/>
        <v>0</v>
      </c>
    </row>
    <row r="33" spans="1:11" s="58" customFormat="1" ht="12.75" x14ac:dyDescent="0.2">
      <c r="A33" s="59"/>
      <c r="B33" s="114">
        <v>0</v>
      </c>
      <c r="C33" s="115">
        <v>0</v>
      </c>
      <c r="D33" s="63">
        <v>0</v>
      </c>
      <c r="E33" s="114">
        <v>0</v>
      </c>
      <c r="F33" s="115">
        <v>0</v>
      </c>
      <c r="G33" s="63">
        <v>0</v>
      </c>
      <c r="H33" s="64">
        <v>0</v>
      </c>
      <c r="I33" s="65">
        <f t="shared" si="2"/>
        <v>0</v>
      </c>
      <c r="J33" s="116">
        <f>(B33/5)*(C33+D33+E33+F33+G33+H33)/(COUNTA(C33:H33)*Criteria!$A$2)</f>
        <v>0</v>
      </c>
      <c r="K33" s="67" t="b">
        <f t="shared" si="1"/>
        <v>0</v>
      </c>
    </row>
    <row r="34" spans="1:11" s="58" customFormat="1" ht="12.75" x14ac:dyDescent="0.2">
      <c r="A34" s="59"/>
      <c r="B34" s="114">
        <v>0</v>
      </c>
      <c r="C34" s="115">
        <v>0</v>
      </c>
      <c r="D34" s="63">
        <v>0</v>
      </c>
      <c r="E34" s="114">
        <v>0</v>
      </c>
      <c r="F34" s="115">
        <v>0</v>
      </c>
      <c r="G34" s="63">
        <v>0</v>
      </c>
      <c r="H34" s="64">
        <v>0</v>
      </c>
      <c r="I34" s="65">
        <f t="shared" si="2"/>
        <v>0</v>
      </c>
      <c r="J34" s="116">
        <f>(B34/5)*(C34+D34+E34+F34+G34+H34)/(COUNTA(C34:H34)*Criteria!$A$2)</f>
        <v>0</v>
      </c>
      <c r="K34" s="67" t="b">
        <f t="shared" si="1"/>
        <v>0</v>
      </c>
    </row>
    <row r="35" spans="1:11" s="58" customFormat="1" ht="12.75" x14ac:dyDescent="0.2">
      <c r="A35" s="59"/>
      <c r="B35" s="114">
        <v>0</v>
      </c>
      <c r="C35" s="115">
        <v>0</v>
      </c>
      <c r="D35" s="63">
        <v>0</v>
      </c>
      <c r="E35" s="114">
        <v>0</v>
      </c>
      <c r="F35" s="115">
        <v>0</v>
      </c>
      <c r="G35" s="63">
        <v>0</v>
      </c>
      <c r="H35" s="64">
        <v>0</v>
      </c>
      <c r="I35" s="65">
        <f t="shared" si="2"/>
        <v>0</v>
      </c>
      <c r="J35" s="116">
        <f>(B35/5)*(C35+D35+E35+F35+G35+H35)/(COUNTA(C35:H35)*Criteria!$A$2)</f>
        <v>0</v>
      </c>
      <c r="K35" s="67" t="b">
        <f t="shared" si="1"/>
        <v>0</v>
      </c>
    </row>
    <row r="36" spans="1:11" s="58" customFormat="1" ht="13.5" thickBot="1" x14ac:dyDescent="0.25">
      <c r="A36" s="59"/>
      <c r="B36" s="114">
        <v>0</v>
      </c>
      <c r="C36" s="115">
        <v>0</v>
      </c>
      <c r="D36" s="63">
        <v>0</v>
      </c>
      <c r="E36" s="114">
        <v>0</v>
      </c>
      <c r="F36" s="115">
        <v>0</v>
      </c>
      <c r="G36" s="63">
        <v>0</v>
      </c>
      <c r="H36" s="64">
        <v>0</v>
      </c>
      <c r="I36" s="68">
        <f t="shared" si="2"/>
        <v>0</v>
      </c>
      <c r="J36" s="116">
        <f>(B36/5)*(C36+D36+E36+F36+G36+H36)/(COUNTA(C36:H36)*Criteria!$A$2)</f>
        <v>0</v>
      </c>
      <c r="K36" s="70" t="b">
        <f t="shared" si="1"/>
        <v>0</v>
      </c>
    </row>
    <row r="37" spans="1:11" s="79" customFormat="1" ht="13.5" thickBot="1" x14ac:dyDescent="0.25">
      <c r="A37" s="71" t="str">
        <f>+'Gevaarlijke stoffen'!A16</f>
        <v>GEMIDDELDE SCORE</v>
      </c>
      <c r="B37" s="117">
        <f t="shared" ref="B37:H37" si="3">AVERAGE(B7:B36)</f>
        <v>1.3</v>
      </c>
      <c r="C37" s="118">
        <f t="shared" si="3"/>
        <v>1.8333333333333333</v>
      </c>
      <c r="D37" s="74">
        <f t="shared" si="3"/>
        <v>1.6666666666666667</v>
      </c>
      <c r="E37" s="117">
        <f t="shared" si="3"/>
        <v>1.6666666666666667</v>
      </c>
      <c r="F37" s="118">
        <f t="shared" si="3"/>
        <v>1.4666666666666666</v>
      </c>
      <c r="G37" s="74">
        <f t="shared" si="3"/>
        <v>1.1333333333333333</v>
      </c>
      <c r="H37" s="75">
        <f t="shared" si="3"/>
        <v>1.6666666666666667</v>
      </c>
      <c r="I37" s="119"/>
      <c r="J37" s="77">
        <f>C40</f>
        <v>8.1755555555555567E-2</v>
      </c>
    </row>
    <row r="38" spans="1:11" s="83" customFormat="1" ht="12.75" x14ac:dyDescent="0.2">
      <c r="A38" s="80" t="str">
        <f>+'Gevaarlijke stoffen'!A17</f>
        <v>*Bedreiging evenredig met %.</v>
      </c>
      <c r="F38" s="78"/>
      <c r="G38" s="78"/>
      <c r="H38" s="119"/>
      <c r="I38" s="119"/>
      <c r="J38" s="78"/>
    </row>
    <row r="39" spans="1:11" s="84" customFormat="1" ht="12.75" x14ac:dyDescent="0.2">
      <c r="B39" s="85"/>
      <c r="C39" s="149" t="str">
        <f>+'Gevaarlijke stoffen'!C19:E19</f>
        <v>RISICO = KANS * ERNST</v>
      </c>
      <c r="D39" s="150"/>
      <c r="E39" s="151"/>
      <c r="J39" s="87"/>
    </row>
    <row r="40" spans="1:11" s="88" customFormat="1" ht="12.75" x14ac:dyDescent="0.2">
      <c r="B40" s="85"/>
      <c r="C40" s="89">
        <f>D40*E40</f>
        <v>8.1755555555555567E-2</v>
      </c>
      <c r="D40" s="90">
        <f>SUM(B7:B36)/(COUNTA(B7:B36)*+Criteria!$A$2)</f>
        <v>0.26</v>
      </c>
      <c r="E40" s="91">
        <f>SUM(C7:H36)/(COUNTA(C7:H36)*+Criteria!$A$2)</f>
        <v>0.31444444444444447</v>
      </c>
      <c r="J40" s="87"/>
    </row>
    <row r="41" spans="1:11" s="83" customFormat="1" x14ac:dyDescent="0.25">
      <c r="A41" s="86"/>
      <c r="B41" s="95"/>
      <c r="D41" s="96"/>
      <c r="E41" s="96"/>
      <c r="J41" s="87"/>
    </row>
    <row r="42" spans="1:11" s="100" customFormat="1" ht="12.75" x14ac:dyDescent="0.2">
      <c r="A42" s="86">
        <f>SUM(B7:B36)</f>
        <v>39</v>
      </c>
      <c r="B42" s="97"/>
      <c r="C42" s="82"/>
      <c r="D42" s="98"/>
      <c r="E42" s="98"/>
      <c r="J42" s="99"/>
    </row>
    <row r="43" spans="1:11" s="83" customFormat="1" ht="12.75" x14ac:dyDescent="0.2">
      <c r="A43" s="86">
        <f>SUM(C7:H36)</f>
        <v>283</v>
      </c>
      <c r="B43" s="97"/>
      <c r="C43" s="82"/>
      <c r="D43" s="98"/>
      <c r="E43" s="98"/>
      <c r="J43" s="87"/>
    </row>
    <row r="44" spans="1:11" x14ac:dyDescent="0.25">
      <c r="A44" s="86">
        <f>COUNTA(B7:B36)</f>
        <v>30</v>
      </c>
    </row>
    <row r="45" spans="1:11" x14ac:dyDescent="0.25">
      <c r="A45" s="86">
        <f>COUNTA(C7:H36)</f>
        <v>180</v>
      </c>
    </row>
  </sheetData>
  <mergeCells count="2">
    <mergeCell ref="C3:I3"/>
    <mergeCell ref="C39:E39"/>
  </mergeCells>
  <conditionalFormatting sqref="K7:K22">
    <cfRule type="cellIs" dxfId="8" priority="5" operator="equal">
      <formula>4</formula>
    </cfRule>
    <cfRule type="cellIs" dxfId="7" priority="6" operator="equal">
      <formula>3</formula>
    </cfRule>
    <cfRule type="cellIs" dxfId="6" priority="7" operator="equal">
      <formula>2</formula>
    </cfRule>
    <cfRule type="cellIs" dxfId="5" priority="8" operator="equal">
      <formula>1</formula>
    </cfRule>
  </conditionalFormatting>
  <conditionalFormatting sqref="K23:K36">
    <cfRule type="cellIs" dxfId="4" priority="1" operator="equal">
      <formula>4</formula>
    </cfRule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dataValidations disablePrompts="1" count="2">
    <dataValidation type="whole" showErrorMessage="1" errorTitle="Out of Range" error="Value must be between 0 - 5_x000a_" prompt="_x000a_" sqref="B7:H7">
      <formula1>0</formula1>
      <formula2>5</formula2>
    </dataValidation>
    <dataValidation type="whole" showInputMessage="1" showErrorMessage="1" errorTitle="Out of Range" error="Value must be between 0 - 5_x000a_" sqref="I21:I36 B8:H36">
      <formula1>0</formula1>
      <formula2>5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greaterThan" id="{E5C0A862-89A9-418D-9C1A-F6B4D07E4007}">
            <xm:f>Criteria!$A$4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Criteria</vt:lpstr>
      <vt:lpstr>Natuurlijke risico's</vt:lpstr>
      <vt:lpstr>Technologische risico's</vt:lpstr>
      <vt:lpstr>Menselijke risico's</vt:lpstr>
      <vt:lpstr>Gevaarlijke stoffen</vt:lpstr>
      <vt:lpstr>Samenvatting</vt:lpstr>
      <vt:lpstr>Brand</vt:lpstr>
      <vt:lpstr>Brand!Afdrukbereik</vt:lpstr>
      <vt:lpstr>'Gevaarlijke stoffen'!Afdrukbereik</vt:lpstr>
      <vt:lpstr>'Menselijke risico''s'!Afdrukbereik</vt:lpstr>
      <vt:lpstr>'Natuurlijke risico''s'!Afdrukbereik</vt:lpstr>
      <vt:lpstr>'Technologische risico''s'!Afdrukbereik</vt:lpstr>
    </vt:vector>
  </TitlesOfParts>
  <Company>Sint-Andriesziekenhuis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Rijckaert Lieven</dc:creator>
  <cp:lastModifiedBy>Rijckaert Lieven</cp:lastModifiedBy>
  <cp:lastPrinted>2017-06-12T07:12:17Z</cp:lastPrinted>
  <dcterms:created xsi:type="dcterms:W3CDTF">2016-08-10T20:54:07Z</dcterms:created>
  <dcterms:modified xsi:type="dcterms:W3CDTF">2017-10-16T14:54:41Z</dcterms:modified>
</cp:coreProperties>
</file>